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ms2051\DATEN\Market\04 - Videos\Vlog Wälzlager\Staffel 6\"/>
    </mc:Choice>
  </mc:AlternateContent>
  <xr:revisionPtr revIDLastSave="0" documentId="13_ncr:1_{444544A2-5E04-4C0F-989A-CB36C33327CF}" xr6:coauthVersionLast="46" xr6:coauthVersionMax="46" xr10:uidLastSave="{00000000-0000-0000-0000-000000000000}"/>
  <bookViews>
    <workbookView xWindow="-120" yWindow="-120" windowWidth="29040" windowHeight="15525" tabRatio="732" xr2:uid="{DD90158A-E716-4A6A-8DE7-F31657EAFACB}"/>
  </bookViews>
  <sheets>
    <sheet name="Berechnungstool LB" sheetId="6" r:id="rId1"/>
    <sheet name="Servicefaktor Fs" sheetId="2" state="hidden" r:id="rId2"/>
    <sheet name="Gliederkeilriemen" sheetId="1" state="hidden" r:id="rId3"/>
    <sheet name="Übertragbare Leistung Pb" sheetId="4" state="hidden" r:id="rId4"/>
    <sheet name="Pb in Zahlen" sheetId="5" state="hidden" r:id="rId5"/>
    <sheet name="Winkelkorrektur Cg" sheetId="3" state="hidden" r:id="rId6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6" l="1"/>
  <c r="B22" i="6"/>
  <c r="D22" i="6"/>
  <c r="F22" i="6"/>
  <c r="N205" i="5"/>
  <c r="O205" i="5"/>
  <c r="P205" i="5"/>
  <c r="N206" i="5"/>
  <c r="O206" i="5"/>
  <c r="P206" i="5"/>
  <c r="N207" i="5"/>
  <c r="O207" i="5"/>
  <c r="P207" i="5"/>
  <c r="N208" i="5"/>
  <c r="O208" i="5"/>
  <c r="P208" i="5"/>
  <c r="N209" i="5"/>
  <c r="O209" i="5"/>
  <c r="P209" i="5"/>
  <c r="N210" i="5"/>
  <c r="O210" i="5"/>
  <c r="P210" i="5"/>
  <c r="N211" i="5"/>
  <c r="O211" i="5"/>
  <c r="P211" i="5"/>
  <c r="N212" i="5"/>
  <c r="O212" i="5"/>
  <c r="P212" i="5"/>
  <c r="N213" i="5"/>
  <c r="O213" i="5"/>
  <c r="P213" i="5"/>
  <c r="N214" i="5"/>
  <c r="O214" i="5"/>
  <c r="P214" i="5"/>
  <c r="N215" i="5"/>
  <c r="O215" i="5"/>
  <c r="P215" i="5"/>
  <c r="N216" i="5"/>
  <c r="O216" i="5"/>
  <c r="P216" i="5"/>
  <c r="N217" i="5"/>
  <c r="O217" i="5"/>
  <c r="P217" i="5"/>
  <c r="N218" i="5"/>
  <c r="O218" i="5"/>
  <c r="P218" i="5"/>
  <c r="N219" i="5"/>
  <c r="O219" i="5"/>
  <c r="P219" i="5"/>
  <c r="N220" i="5"/>
  <c r="O220" i="5"/>
  <c r="P220" i="5"/>
  <c r="N221" i="5"/>
  <c r="O221" i="5"/>
  <c r="P221" i="5"/>
  <c r="N222" i="5"/>
  <c r="O222" i="5"/>
  <c r="P222" i="5"/>
  <c r="N223" i="5"/>
  <c r="O223" i="5"/>
  <c r="P223" i="5"/>
  <c r="N224" i="5"/>
  <c r="O224" i="5"/>
  <c r="P224" i="5"/>
  <c r="O204" i="5"/>
  <c r="P204" i="5"/>
  <c r="N204" i="5"/>
  <c r="N105" i="5"/>
  <c r="O105" i="5"/>
  <c r="P105" i="5"/>
  <c r="N106" i="5"/>
  <c r="O106" i="5"/>
  <c r="P106" i="5"/>
  <c r="N107" i="5"/>
  <c r="O107" i="5"/>
  <c r="P107" i="5"/>
  <c r="N108" i="5"/>
  <c r="O108" i="5"/>
  <c r="P108" i="5"/>
  <c r="N109" i="5"/>
  <c r="O109" i="5"/>
  <c r="P109" i="5"/>
  <c r="N110" i="5"/>
  <c r="O110" i="5"/>
  <c r="P110" i="5"/>
  <c r="N111" i="5"/>
  <c r="O111" i="5"/>
  <c r="P111" i="5"/>
  <c r="N112" i="5"/>
  <c r="O112" i="5"/>
  <c r="P112" i="5"/>
  <c r="N113" i="5"/>
  <c r="O113" i="5"/>
  <c r="P113" i="5"/>
  <c r="N114" i="5"/>
  <c r="O114" i="5"/>
  <c r="P114" i="5"/>
  <c r="N115" i="5"/>
  <c r="O115" i="5"/>
  <c r="P115" i="5"/>
  <c r="N116" i="5"/>
  <c r="O116" i="5"/>
  <c r="P116" i="5"/>
  <c r="N117" i="5"/>
  <c r="O117" i="5"/>
  <c r="P117" i="5"/>
  <c r="N118" i="5"/>
  <c r="O118" i="5"/>
  <c r="P118" i="5"/>
  <c r="N119" i="5"/>
  <c r="O119" i="5"/>
  <c r="P119" i="5"/>
  <c r="N120" i="5"/>
  <c r="O120" i="5"/>
  <c r="P120" i="5"/>
  <c r="N121" i="5"/>
  <c r="O121" i="5"/>
  <c r="P121" i="5"/>
  <c r="N122" i="5"/>
  <c r="O122" i="5"/>
  <c r="P122" i="5"/>
  <c r="N123" i="5"/>
  <c r="O123" i="5"/>
  <c r="P123" i="5"/>
  <c r="N124" i="5"/>
  <c r="O124" i="5"/>
  <c r="P124" i="5"/>
  <c r="N125" i="5"/>
  <c r="O125" i="5"/>
  <c r="P125" i="5"/>
  <c r="N126" i="5"/>
  <c r="O126" i="5"/>
  <c r="P126" i="5"/>
  <c r="N127" i="5"/>
  <c r="O127" i="5"/>
  <c r="P127" i="5"/>
  <c r="N128" i="5"/>
  <c r="O128" i="5"/>
  <c r="P128" i="5"/>
  <c r="N129" i="5"/>
  <c r="O129" i="5"/>
  <c r="P129" i="5"/>
  <c r="N130" i="5"/>
  <c r="O130" i="5"/>
  <c r="P130" i="5"/>
  <c r="N131" i="5"/>
  <c r="O131" i="5"/>
  <c r="P131" i="5"/>
  <c r="N132" i="5"/>
  <c r="O132" i="5"/>
  <c r="P132" i="5"/>
  <c r="N133" i="5"/>
  <c r="O133" i="5"/>
  <c r="P133" i="5"/>
  <c r="N134" i="5"/>
  <c r="O134" i="5"/>
  <c r="P134" i="5"/>
  <c r="O104" i="5"/>
  <c r="P104" i="5"/>
  <c r="N104" i="5"/>
  <c r="B3" i="1"/>
  <c r="B4" i="1"/>
  <c r="G203" i="5" s="1"/>
  <c r="B5" i="1"/>
  <c r="G202" i="5" s="1"/>
  <c r="B6" i="1"/>
  <c r="B7" i="1"/>
  <c r="B2" i="1"/>
  <c r="B226" i="5"/>
  <c r="C226" i="5"/>
  <c r="D226" i="5"/>
  <c r="B227" i="5"/>
  <c r="C227" i="5"/>
  <c r="D227" i="5"/>
  <c r="B228" i="5"/>
  <c r="C228" i="5"/>
  <c r="D228" i="5"/>
  <c r="B229" i="5"/>
  <c r="C229" i="5"/>
  <c r="D229" i="5"/>
  <c r="B230" i="5"/>
  <c r="C230" i="5"/>
  <c r="D230" i="5"/>
  <c r="B231" i="5"/>
  <c r="C231" i="5"/>
  <c r="D231" i="5"/>
  <c r="B232" i="5"/>
  <c r="C232" i="5"/>
  <c r="D232" i="5"/>
  <c r="B233" i="5"/>
  <c r="C233" i="5"/>
  <c r="D233" i="5"/>
  <c r="C225" i="5"/>
  <c r="D225" i="5"/>
  <c r="B225" i="5"/>
  <c r="B216" i="5"/>
  <c r="C216" i="5"/>
  <c r="D216" i="5"/>
  <c r="B217" i="5"/>
  <c r="C217" i="5"/>
  <c r="D217" i="5"/>
  <c r="B218" i="5"/>
  <c r="C218" i="5"/>
  <c r="D218" i="5"/>
  <c r="B219" i="5"/>
  <c r="C219" i="5"/>
  <c r="D219" i="5"/>
  <c r="B220" i="5"/>
  <c r="C220" i="5"/>
  <c r="D220" i="5"/>
  <c r="B221" i="5"/>
  <c r="C221" i="5"/>
  <c r="D221" i="5"/>
  <c r="B222" i="5"/>
  <c r="C222" i="5"/>
  <c r="D222" i="5"/>
  <c r="B223" i="5"/>
  <c r="C223" i="5"/>
  <c r="D223" i="5"/>
  <c r="C215" i="5"/>
  <c r="D215" i="5"/>
  <c r="B215" i="5"/>
  <c r="B206" i="5"/>
  <c r="C206" i="5"/>
  <c r="D206" i="5"/>
  <c r="B207" i="5"/>
  <c r="C207" i="5"/>
  <c r="D207" i="5"/>
  <c r="B208" i="5"/>
  <c r="C208" i="5"/>
  <c r="D208" i="5"/>
  <c r="B209" i="5"/>
  <c r="C209" i="5"/>
  <c r="D209" i="5"/>
  <c r="B210" i="5"/>
  <c r="C210" i="5"/>
  <c r="D210" i="5"/>
  <c r="B211" i="5"/>
  <c r="C211" i="5"/>
  <c r="D211" i="5"/>
  <c r="B212" i="5"/>
  <c r="C212" i="5"/>
  <c r="D212" i="5"/>
  <c r="B213" i="5"/>
  <c r="C213" i="5"/>
  <c r="D213" i="5"/>
  <c r="C205" i="5"/>
  <c r="D205" i="5"/>
  <c r="B205" i="5"/>
  <c r="H205" i="5"/>
  <c r="H204" i="5"/>
  <c r="H203" i="5"/>
  <c r="B126" i="5"/>
  <c r="C126" i="5"/>
  <c r="D126" i="5"/>
  <c r="B127" i="5"/>
  <c r="C127" i="5"/>
  <c r="D127" i="5"/>
  <c r="B128" i="5"/>
  <c r="C128" i="5"/>
  <c r="D128" i="5"/>
  <c r="B129" i="5"/>
  <c r="C129" i="5"/>
  <c r="D129" i="5"/>
  <c r="B130" i="5"/>
  <c r="C130" i="5"/>
  <c r="D130" i="5"/>
  <c r="B131" i="5"/>
  <c r="C131" i="5"/>
  <c r="D131" i="5"/>
  <c r="B132" i="5"/>
  <c r="C132" i="5"/>
  <c r="D132" i="5"/>
  <c r="B133" i="5"/>
  <c r="C133" i="5"/>
  <c r="D133" i="5"/>
  <c r="C125" i="5"/>
  <c r="D125" i="5"/>
  <c r="B125" i="5"/>
  <c r="B116" i="5"/>
  <c r="C116" i="5"/>
  <c r="D116" i="5"/>
  <c r="B117" i="5"/>
  <c r="C117" i="5"/>
  <c r="D117" i="5"/>
  <c r="B118" i="5"/>
  <c r="C118" i="5"/>
  <c r="D118" i="5"/>
  <c r="B119" i="5"/>
  <c r="C119" i="5"/>
  <c r="D119" i="5"/>
  <c r="B120" i="5"/>
  <c r="C120" i="5"/>
  <c r="D120" i="5"/>
  <c r="B121" i="5"/>
  <c r="C121" i="5"/>
  <c r="D121" i="5"/>
  <c r="B122" i="5"/>
  <c r="C122" i="5"/>
  <c r="D122" i="5"/>
  <c r="B123" i="5"/>
  <c r="C123" i="5"/>
  <c r="D123" i="5"/>
  <c r="C115" i="5"/>
  <c r="D115" i="5"/>
  <c r="B115" i="5"/>
  <c r="C105" i="5"/>
  <c r="D105" i="5"/>
  <c r="C106" i="5"/>
  <c r="D106" i="5"/>
  <c r="C107" i="5"/>
  <c r="D107" i="5"/>
  <c r="C108" i="5"/>
  <c r="D108" i="5"/>
  <c r="C109" i="5"/>
  <c r="D109" i="5"/>
  <c r="C110" i="5"/>
  <c r="D110" i="5"/>
  <c r="C111" i="5"/>
  <c r="D111" i="5"/>
  <c r="C112" i="5"/>
  <c r="D112" i="5"/>
  <c r="C113" i="5"/>
  <c r="D113" i="5"/>
  <c r="B106" i="5"/>
  <c r="B107" i="5"/>
  <c r="B108" i="5"/>
  <c r="B109" i="5"/>
  <c r="B110" i="5"/>
  <c r="B111" i="5"/>
  <c r="B112" i="5"/>
  <c r="B113" i="5"/>
  <c r="B105" i="5"/>
  <c r="H105" i="5"/>
  <c r="H104" i="5"/>
  <c r="H103" i="5"/>
  <c r="H5" i="5"/>
  <c r="H4" i="5"/>
  <c r="H3" i="5"/>
  <c r="C25" i="5"/>
  <c r="D25" i="5"/>
  <c r="C26" i="5"/>
  <c r="D26" i="5"/>
  <c r="C27" i="5"/>
  <c r="D27" i="5"/>
  <c r="C28" i="5"/>
  <c r="D28" i="5"/>
  <c r="C29" i="5"/>
  <c r="D29" i="5"/>
  <c r="C30" i="5"/>
  <c r="D30" i="5"/>
  <c r="C31" i="5"/>
  <c r="D31" i="5"/>
  <c r="C32" i="5"/>
  <c r="D32" i="5"/>
  <c r="C33" i="5"/>
  <c r="D33" i="5"/>
  <c r="B26" i="5"/>
  <c r="B27" i="5"/>
  <c r="B28" i="5"/>
  <c r="B29" i="5"/>
  <c r="B30" i="5"/>
  <c r="B31" i="5"/>
  <c r="B32" i="5"/>
  <c r="B33" i="5"/>
  <c r="B25" i="5"/>
  <c r="B16" i="5"/>
  <c r="C16" i="5"/>
  <c r="D16" i="5"/>
  <c r="B17" i="5"/>
  <c r="C17" i="5"/>
  <c r="D17" i="5"/>
  <c r="B18" i="5"/>
  <c r="C18" i="5"/>
  <c r="D18" i="5"/>
  <c r="B19" i="5"/>
  <c r="C19" i="5"/>
  <c r="D19" i="5"/>
  <c r="B20" i="5"/>
  <c r="C20" i="5"/>
  <c r="D20" i="5"/>
  <c r="B21" i="5"/>
  <c r="C21" i="5"/>
  <c r="D21" i="5"/>
  <c r="B22" i="5"/>
  <c r="C22" i="5"/>
  <c r="D22" i="5"/>
  <c r="B23" i="5"/>
  <c r="C23" i="5"/>
  <c r="D23" i="5"/>
  <c r="C15" i="5"/>
  <c r="D15" i="5"/>
  <c r="B15" i="5"/>
  <c r="C5" i="5"/>
  <c r="D5" i="5"/>
  <c r="C6" i="5"/>
  <c r="D6" i="5"/>
  <c r="C7" i="5"/>
  <c r="D7" i="5"/>
  <c r="C8" i="5"/>
  <c r="D8" i="5"/>
  <c r="C9" i="5"/>
  <c r="D9" i="5"/>
  <c r="C10" i="5"/>
  <c r="D10" i="5"/>
  <c r="C11" i="5"/>
  <c r="D11" i="5"/>
  <c r="C12" i="5"/>
  <c r="D12" i="5"/>
  <c r="C13" i="5"/>
  <c r="D13" i="5"/>
  <c r="B6" i="5"/>
  <c r="B7" i="5"/>
  <c r="B8" i="5"/>
  <c r="B9" i="5"/>
  <c r="B10" i="5"/>
  <c r="B11" i="5"/>
  <c r="B12" i="5"/>
  <c r="B13" i="5"/>
  <c r="B5" i="5"/>
  <c r="G2" i="5" l="1"/>
  <c r="H2" i="5" s="1"/>
  <c r="G102" i="5"/>
  <c r="H102" i="5" s="1"/>
  <c r="B10" i="1"/>
  <c r="B12" i="1"/>
  <c r="B2" i="3" s="1"/>
  <c r="B3" i="3" s="1"/>
  <c r="B5" i="3" s="1"/>
  <c r="B9" i="1" s="1"/>
  <c r="B16" i="1" s="1"/>
  <c r="B14" i="1"/>
  <c r="G3" i="5"/>
  <c r="B13" i="1"/>
  <c r="G103" i="5"/>
  <c r="B18" i="1"/>
  <c r="H202" i="5"/>
  <c r="K202" i="5" s="1"/>
  <c r="M2" i="5" s="1"/>
  <c r="F23" i="1" s="1"/>
  <c r="K2" i="5" l="1"/>
  <c r="B23" i="1" s="1"/>
  <c r="B24" i="1" s="1"/>
  <c r="B25" i="1" s="1"/>
  <c r="C22" i="6" s="1"/>
  <c r="B17" i="1"/>
  <c r="F24" i="1"/>
  <c r="F25" i="1" s="1"/>
  <c r="G22" i="6" s="1"/>
  <c r="K102" i="5"/>
  <c r="L2" i="5" s="1"/>
  <c r="D23" i="1" s="1"/>
  <c r="D24" i="1" s="1"/>
  <c r="D25" i="1" s="1"/>
  <c r="E22" i="6" s="1"/>
</calcChain>
</file>

<file path=xl/sharedStrings.xml><?xml version="1.0" encoding="utf-8"?>
<sst xmlns="http://schemas.openxmlformats.org/spreadsheetml/2006/main" count="116" uniqueCount="72">
  <si>
    <t>Cg</t>
  </si>
  <si>
    <t>n1</t>
  </si>
  <si>
    <t>d1</t>
  </si>
  <si>
    <t>d2</t>
  </si>
  <si>
    <t>a</t>
  </si>
  <si>
    <t>P</t>
  </si>
  <si>
    <t>Fs</t>
  </si>
  <si>
    <t>i</t>
  </si>
  <si>
    <t>Ts</t>
  </si>
  <si>
    <t>g</t>
  </si>
  <si>
    <t>n2</t>
  </si>
  <si>
    <t>Pc</t>
  </si>
  <si>
    <t>Pb</t>
  </si>
  <si>
    <t>Pa</t>
  </si>
  <si>
    <t>Q</t>
  </si>
  <si>
    <t>v</t>
  </si>
  <si>
    <t>Anwendung</t>
  </si>
  <si>
    <t xml:space="preserve">leicht </t>
  </si>
  <si>
    <t>schwer</t>
  </si>
  <si>
    <t>0-8h/d</t>
  </si>
  <si>
    <t>8-16h/d</t>
  </si>
  <si>
    <t>16-24h/d</t>
  </si>
  <si>
    <t>normal</t>
  </si>
  <si>
    <t>g (gerundet)</t>
  </si>
  <si>
    <t>kW</t>
  </si>
  <si>
    <t>1/min</t>
  </si>
  <si>
    <t>mm</t>
  </si>
  <si>
    <t>zu übertragende Leistung</t>
  </si>
  <si>
    <t>Servicefaktor</t>
  </si>
  <si>
    <t>Eingangsdrehzahl / bzw. kleine Scheibe</t>
  </si>
  <si>
    <t>Durchmesser kleine Scheibe</t>
  </si>
  <si>
    <t>Durchmesser große Scheibe</t>
  </si>
  <si>
    <t>Achsabstand</t>
  </si>
  <si>
    <t>Winkelkorrektur</t>
  </si>
  <si>
    <t>Übersetzung</t>
  </si>
  <si>
    <t>Winkel</t>
  </si>
  <si>
    <t>Abtriebsdrehzahl</t>
  </si>
  <si>
    <t>Berechnungsleistung</t>
  </si>
  <si>
    <t>übertragbare Leistung je Riemen</t>
  </si>
  <si>
    <t>Übertragbare Leistung je Riemen mit Geometrieanpassung</t>
  </si>
  <si>
    <t>Anzahl der benötigten Riemen</t>
  </si>
  <si>
    <t>Riemengeschwindigkeit</t>
  </si>
  <si>
    <t>m/s</t>
  </si>
  <si>
    <t>°</t>
  </si>
  <si>
    <t>Z</t>
  </si>
  <si>
    <t>Scheibendurchmesser</t>
  </si>
  <si>
    <t>Drehzahl</t>
  </si>
  <si>
    <t>Interpolvariable</t>
  </si>
  <si>
    <t>Pb in kW</t>
  </si>
  <si>
    <t>Profil Z</t>
  </si>
  <si>
    <t>Referenzdurchmesser</t>
  </si>
  <si>
    <t>n1 abgerundet</t>
  </si>
  <si>
    <t>Pb Z</t>
  </si>
  <si>
    <t>Profil A</t>
  </si>
  <si>
    <t>Pb A</t>
  </si>
  <si>
    <t>Profil B</t>
  </si>
  <si>
    <t>Pb B</t>
  </si>
  <si>
    <t>A</t>
  </si>
  <si>
    <t>B</t>
  </si>
  <si>
    <t>Pb(Z)</t>
  </si>
  <si>
    <t>Pb(A)</t>
  </si>
  <si>
    <t>Pb(B)</t>
  </si>
  <si>
    <t>Pa(A)</t>
  </si>
  <si>
    <t>Q(Z)</t>
  </si>
  <si>
    <t>Pa(Z)</t>
  </si>
  <si>
    <t>Pa(B)</t>
  </si>
  <si>
    <t>Q(B)</t>
  </si>
  <si>
    <t>Q(A)</t>
  </si>
  <si>
    <t>kW aus Schaubild mit Ergebnis in B17</t>
  </si>
  <si>
    <t>Anzahl der benötigten Riemen nach Profil</t>
  </si>
  <si>
    <t>Berechnung für Optibelt Gliederkeilriemen LB</t>
  </si>
  <si>
    <t>Alle Angaben erfolgen ohne Gewähr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</si>
</sst>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Frutiger 57Cn"/>
    </font>
    <font>
      <b/>
      <sz val="18"/>
      <color theme="1"/>
      <name val="Frutiger 57Cn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3" borderId="0" xfId="0" applyFill="1"/>
    <xf numFmtId="0" fontId="1" fillId="0" borderId="0" xfId="0" applyFont="1" applyBorder="1"/>
    <xf numFmtId="0" fontId="1" fillId="0" borderId="5" xfId="0" applyFont="1" applyBorder="1"/>
    <xf numFmtId="0" fontId="1" fillId="0" borderId="0" xfId="0" applyFont="1" applyBorder="1" applyAlignment="1">
      <alignment horizontal="left"/>
    </xf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horizontal="left"/>
    </xf>
    <xf numFmtId="0" fontId="0" fillId="4" borderId="0" xfId="0" applyFill="1"/>
    <xf numFmtId="0" fontId="0" fillId="5" borderId="0" xfId="0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6" borderId="4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1" fillId="7" borderId="0" xfId="0" applyFont="1" applyFill="1" applyBorder="1" applyAlignment="1">
      <alignment horizontal="right"/>
    </xf>
    <xf numFmtId="0" fontId="1" fillId="7" borderId="7" xfId="0" applyFont="1" applyFill="1" applyBorder="1" applyAlignment="1">
      <alignment horizontal="left"/>
    </xf>
    <xf numFmtId="0" fontId="1" fillId="8" borderId="0" xfId="0" applyFont="1" applyFill="1" applyBorder="1" applyAlignment="1">
      <alignment horizontal="right"/>
    </xf>
    <xf numFmtId="0" fontId="1" fillId="8" borderId="8" xfId="0" applyFont="1" applyFill="1" applyBorder="1" applyAlignment="1">
      <alignment horizontal="left"/>
    </xf>
    <xf numFmtId="0" fontId="0" fillId="0" borderId="0" xfId="0" applyFill="1"/>
    <xf numFmtId="1" fontId="0" fillId="0" borderId="0" xfId="0" applyNumberFormat="1"/>
    <xf numFmtId="0" fontId="0" fillId="9" borderId="0" xfId="0" applyFill="1" applyProtection="1">
      <protection locked="0"/>
    </xf>
    <xf numFmtId="0" fontId="2" fillId="9" borderId="0" xfId="0" applyFont="1" applyFill="1" applyProtection="1">
      <protection locked="0"/>
    </xf>
    <xf numFmtId="0" fontId="3" fillId="9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9" borderId="0" xfId="0" applyFont="1" applyFill="1" applyProtection="1"/>
    <xf numFmtId="0" fontId="2" fillId="3" borderId="1" xfId="0" applyFont="1" applyFill="1" applyBorder="1" applyProtection="1"/>
    <xf numFmtId="0" fontId="2" fillId="3" borderId="2" xfId="0" applyFont="1" applyFill="1" applyBorder="1" applyProtection="1"/>
    <xf numFmtId="0" fontId="2" fillId="3" borderId="3" xfId="0" applyFont="1" applyFill="1" applyBorder="1" applyProtection="1"/>
    <xf numFmtId="0" fontId="2" fillId="3" borderId="9" xfId="0" applyFont="1" applyFill="1" applyBorder="1" applyAlignment="1" applyProtection="1">
      <alignment horizontal="right"/>
    </xf>
    <xf numFmtId="0" fontId="2" fillId="3" borderId="10" xfId="0" applyFont="1" applyFill="1" applyBorder="1" applyAlignment="1" applyProtection="1">
      <alignment horizontal="left"/>
    </xf>
    <xf numFmtId="0" fontId="2" fillId="9" borderId="0" xfId="0" applyFont="1" applyFill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0</xdr:row>
      <xdr:rowOff>142876</xdr:rowOff>
    </xdr:from>
    <xdr:to>
      <xdr:col>9</xdr:col>
      <xdr:colOff>371475</xdr:colOff>
      <xdr:row>3</xdr:row>
      <xdr:rowOff>83826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0EAA146-DDEB-4131-BDFD-232832901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0" y="142876"/>
          <a:ext cx="2305050" cy="51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11</xdr:col>
      <xdr:colOff>608563</xdr:colOff>
      <xdr:row>30</xdr:row>
      <xdr:rowOff>85119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8B5323F-E3FA-4833-A023-FF8590404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0"/>
          <a:ext cx="8295238" cy="48476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446667</xdr:colOff>
      <xdr:row>29</xdr:row>
      <xdr:rowOff>46929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1E2E958-60A5-403E-8B0A-4D6CAA219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66667" cy="55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10</xdr:col>
      <xdr:colOff>380000</xdr:colOff>
      <xdr:row>59</xdr:row>
      <xdr:rowOff>8833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C03AEC3-8B35-48A4-9ECC-54B828A14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715000"/>
          <a:ext cx="8000000" cy="55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10</xdr:col>
      <xdr:colOff>380000</xdr:colOff>
      <xdr:row>88</xdr:row>
      <xdr:rowOff>189809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B2C89FD-AFCF-4AE8-81B0-E0EE279BF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430000"/>
          <a:ext cx="8000000" cy="55238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</xdr:row>
      <xdr:rowOff>76200</xdr:rowOff>
    </xdr:from>
    <xdr:to>
      <xdr:col>10</xdr:col>
      <xdr:colOff>370476</xdr:colOff>
      <xdr:row>119</xdr:row>
      <xdr:rowOff>46938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B7AD3C3-63C1-4178-BF99-7BCD4A046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7221200"/>
          <a:ext cx="7990476" cy="5495238"/>
        </a:xfrm>
        <a:prstGeom prst="rect">
          <a:avLst/>
        </a:prstGeom>
      </xdr:spPr>
    </xdr:pic>
    <xdr:clientData/>
  </xdr:twoCellAnchor>
  <xdr:twoCellAnchor>
    <xdr:from>
      <xdr:col>2</xdr:col>
      <xdr:colOff>523875</xdr:colOff>
      <xdr:row>40</xdr:row>
      <xdr:rowOff>0</xdr:rowOff>
    </xdr:from>
    <xdr:to>
      <xdr:col>2</xdr:col>
      <xdr:colOff>542925</xdr:colOff>
      <xdr:row>56</xdr:row>
      <xdr:rowOff>38100</xdr:rowOff>
    </xdr:to>
    <xdr:cxnSp macro="">
      <xdr:nvCxnSpPr>
        <xdr:cNvPr id="7" name="Gerader Verbinder 6">
          <a:extLst>
            <a:ext uri="{FF2B5EF4-FFF2-40B4-BE49-F238E27FC236}">
              <a16:creationId xmlns:a16="http://schemas.microsoft.com/office/drawing/2014/main" id="{693E1DBE-F76A-4459-B4AE-922EE4FF569A}"/>
            </a:ext>
          </a:extLst>
        </xdr:cNvPr>
        <xdr:cNvCxnSpPr/>
      </xdr:nvCxnSpPr>
      <xdr:spPr>
        <a:xfrm>
          <a:off x="2047875" y="7620000"/>
          <a:ext cx="19050" cy="3086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276225</xdr:colOff>
      <xdr:row>68</xdr:row>
      <xdr:rowOff>133350</xdr:rowOff>
    </xdr:from>
    <xdr:to>
      <xdr:col>3</xdr:col>
      <xdr:colOff>276225</xdr:colOff>
      <xdr:row>86</xdr:row>
      <xdr:rowOff>57150</xdr:rowOff>
    </xdr:to>
    <xdr:cxnSp macro="">
      <xdr:nvCxnSpPr>
        <xdr:cNvPr id="8" name="Gerader Verbinder 7">
          <a:extLst>
            <a:ext uri="{FF2B5EF4-FFF2-40B4-BE49-F238E27FC236}">
              <a16:creationId xmlns:a16="http://schemas.microsoft.com/office/drawing/2014/main" id="{4D026BFB-F434-42FF-A65E-316A16C4FAF0}"/>
            </a:ext>
          </a:extLst>
        </xdr:cNvPr>
        <xdr:cNvCxnSpPr/>
      </xdr:nvCxnSpPr>
      <xdr:spPr>
        <a:xfrm>
          <a:off x="2562225" y="13087350"/>
          <a:ext cx="0" cy="33528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361950</xdr:colOff>
      <xdr:row>95</xdr:row>
      <xdr:rowOff>0</xdr:rowOff>
    </xdr:from>
    <xdr:to>
      <xdr:col>5</xdr:col>
      <xdr:colOff>400050</xdr:colOff>
      <xdr:row>116</xdr:row>
      <xdr:rowOff>47625</xdr:rowOff>
    </xdr:to>
    <xdr:cxnSp macro="">
      <xdr:nvCxnSpPr>
        <xdr:cNvPr id="10" name="Gerader Verbinder 9">
          <a:extLst>
            <a:ext uri="{FF2B5EF4-FFF2-40B4-BE49-F238E27FC236}">
              <a16:creationId xmlns:a16="http://schemas.microsoft.com/office/drawing/2014/main" id="{9D56254F-AF94-4FCD-BD23-051B65C7703C}"/>
            </a:ext>
          </a:extLst>
        </xdr:cNvPr>
        <xdr:cNvCxnSpPr/>
      </xdr:nvCxnSpPr>
      <xdr:spPr>
        <a:xfrm flipH="1">
          <a:off x="4171950" y="18097500"/>
          <a:ext cx="38100" cy="4048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180975</xdr:colOff>
      <xdr:row>10</xdr:row>
      <xdr:rowOff>66675</xdr:rowOff>
    </xdr:from>
    <xdr:to>
      <xdr:col>2</xdr:col>
      <xdr:colOff>200025</xdr:colOff>
      <xdr:row>26</xdr:row>
      <xdr:rowOff>104775</xdr:rowOff>
    </xdr:to>
    <xdr:cxnSp macro="">
      <xdr:nvCxnSpPr>
        <xdr:cNvPr id="12" name="Gerader Verbinder 11">
          <a:extLst>
            <a:ext uri="{FF2B5EF4-FFF2-40B4-BE49-F238E27FC236}">
              <a16:creationId xmlns:a16="http://schemas.microsoft.com/office/drawing/2014/main" id="{FFF21027-4D3A-489A-A325-6293DF1DCD53}"/>
            </a:ext>
          </a:extLst>
        </xdr:cNvPr>
        <xdr:cNvCxnSpPr/>
      </xdr:nvCxnSpPr>
      <xdr:spPr>
        <a:xfrm>
          <a:off x="1704975" y="1971675"/>
          <a:ext cx="19050" cy="3086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2E785-6C56-4A12-85F7-C08318009917}">
  <dimension ref="A1:G31"/>
  <sheetViews>
    <sheetView tabSelected="1" workbookViewId="0">
      <selection activeCell="L20" sqref="L20"/>
    </sheetView>
  </sheetViews>
  <sheetFormatPr baseColWidth="10" defaultRowHeight="15" x14ac:dyDescent="0.25"/>
  <cols>
    <col min="1" max="1" width="11.42578125" style="25"/>
    <col min="2" max="2" width="5.85546875" style="25" customWidth="1"/>
    <col min="3" max="3" width="6.28515625" style="25" customWidth="1"/>
    <col min="4" max="4" width="6.85546875" style="25" customWidth="1"/>
    <col min="5" max="5" width="5" style="25" customWidth="1"/>
    <col min="6" max="6" width="5.42578125" style="25" customWidth="1"/>
    <col min="7" max="7" width="8.7109375" style="25" customWidth="1"/>
    <col min="8" max="16384" width="11.42578125" style="25"/>
  </cols>
  <sheetData>
    <row r="1" spans="2:5" s="26" customFormat="1" x14ac:dyDescent="0.25"/>
    <row r="2" spans="2:5" s="26" customFormat="1" x14ac:dyDescent="0.25"/>
    <row r="3" spans="2:5" s="26" customFormat="1" x14ac:dyDescent="0.25"/>
    <row r="4" spans="2:5" s="26" customFormat="1" x14ac:dyDescent="0.25"/>
    <row r="5" spans="2:5" s="26" customFormat="1" x14ac:dyDescent="0.25"/>
    <row r="6" spans="2:5" s="26" customFormat="1" x14ac:dyDescent="0.25"/>
    <row r="7" spans="2:5" s="26" customFormat="1" x14ac:dyDescent="0.25"/>
    <row r="8" spans="2:5" s="26" customFormat="1" ht="23.25" x14ac:dyDescent="0.35">
      <c r="B8" s="27" t="s">
        <v>70</v>
      </c>
    </row>
    <row r="9" spans="2:5" s="26" customFormat="1" x14ac:dyDescent="0.25"/>
    <row r="10" spans="2:5" s="26" customFormat="1" x14ac:dyDescent="0.25"/>
    <row r="11" spans="2:5" s="26" customFormat="1" x14ac:dyDescent="0.25"/>
    <row r="12" spans="2:5" s="26" customFormat="1" x14ac:dyDescent="0.25"/>
    <row r="13" spans="2:5" s="26" customFormat="1" x14ac:dyDescent="0.25">
      <c r="B13" s="26" t="s">
        <v>5</v>
      </c>
      <c r="C13" s="28">
        <v>2.2000000000000002</v>
      </c>
      <c r="D13" s="26" t="s">
        <v>24</v>
      </c>
      <c r="E13" s="26" t="s">
        <v>27</v>
      </c>
    </row>
    <row r="14" spans="2:5" s="26" customFormat="1" x14ac:dyDescent="0.25">
      <c r="B14" s="26" t="s">
        <v>6</v>
      </c>
      <c r="C14" s="28">
        <v>1.2</v>
      </c>
      <c r="E14" s="26" t="s">
        <v>28</v>
      </c>
    </row>
    <row r="15" spans="2:5" s="26" customFormat="1" x14ac:dyDescent="0.25">
      <c r="B15" s="26" t="s">
        <v>1</v>
      </c>
      <c r="C15" s="28">
        <v>1500</v>
      </c>
      <c r="D15" s="26" t="s">
        <v>25</v>
      </c>
      <c r="E15" s="26" t="s">
        <v>29</v>
      </c>
    </row>
    <row r="16" spans="2:5" s="26" customFormat="1" x14ac:dyDescent="0.25">
      <c r="B16" s="26" t="s">
        <v>2</v>
      </c>
      <c r="C16" s="28">
        <v>130</v>
      </c>
      <c r="D16" s="26" t="s">
        <v>26</v>
      </c>
      <c r="E16" s="26" t="s">
        <v>30</v>
      </c>
    </row>
    <row r="17" spans="1:7" s="26" customFormat="1" x14ac:dyDescent="0.25">
      <c r="B17" s="26" t="s">
        <v>3</v>
      </c>
      <c r="C17" s="28">
        <v>200</v>
      </c>
      <c r="D17" s="26" t="s">
        <v>26</v>
      </c>
      <c r="E17" s="26" t="s">
        <v>31</v>
      </c>
    </row>
    <row r="18" spans="1:7" s="26" customFormat="1" x14ac:dyDescent="0.25">
      <c r="B18" s="26" t="s">
        <v>4</v>
      </c>
      <c r="C18" s="28">
        <v>380</v>
      </c>
      <c r="D18" s="26" t="s">
        <v>26</v>
      </c>
      <c r="E18" s="26" t="s">
        <v>32</v>
      </c>
    </row>
    <row r="19" spans="1:7" s="29" customFormat="1" x14ac:dyDescent="0.25"/>
    <row r="20" spans="1:7" s="29" customFormat="1" ht="15.75" thickBot="1" x14ac:dyDescent="0.3"/>
    <row r="21" spans="1:7" s="29" customFormat="1" ht="15.75" thickBot="1" x14ac:dyDescent="0.3">
      <c r="B21" s="30" t="str">
        <f>Gliederkeilriemen!A21</f>
        <v>Anzahl der benötigten Riemen nach Profil</v>
      </c>
      <c r="C21" s="31"/>
      <c r="D21" s="31"/>
      <c r="E21" s="31"/>
      <c r="F21" s="31"/>
      <c r="G21" s="32"/>
    </row>
    <row r="22" spans="1:7" s="35" customFormat="1" ht="15.75" thickBot="1" x14ac:dyDescent="0.3">
      <c r="A22" s="29"/>
      <c r="B22" s="33" t="str">
        <f>Gliederkeilriemen!A25</f>
        <v>Q(Z)</v>
      </c>
      <c r="C22" s="34">
        <f>Gliederkeilriemen!B25</f>
        <v>5</v>
      </c>
      <c r="D22" s="33" t="str">
        <f>Gliederkeilriemen!C25</f>
        <v>Q(A)</v>
      </c>
      <c r="E22" s="34">
        <f>Gliederkeilriemen!D25</f>
        <v>2</v>
      </c>
      <c r="F22" s="33" t="str">
        <f>Gliederkeilriemen!E25</f>
        <v>Q(B)</v>
      </c>
      <c r="G22" s="34">
        <f>Gliederkeilriemen!F25</f>
        <v>2</v>
      </c>
    </row>
    <row r="23" spans="1:7" s="29" customFormat="1" x14ac:dyDescent="0.25"/>
    <row r="24" spans="1:7" s="26" customFormat="1" x14ac:dyDescent="0.25">
      <c r="B24" s="26" t="s">
        <v>71</v>
      </c>
    </row>
    <row r="25" spans="1:7" s="26" customFormat="1" x14ac:dyDescent="0.25"/>
    <row r="26" spans="1:7" s="26" customFormat="1" x14ac:dyDescent="0.25"/>
    <row r="27" spans="1:7" s="26" customFormat="1" x14ac:dyDescent="0.25"/>
    <row r="28" spans="1:7" s="26" customFormat="1" x14ac:dyDescent="0.25"/>
    <row r="29" spans="1:7" s="26" customFormat="1" x14ac:dyDescent="0.25"/>
    <row r="30" spans="1:7" s="26" customFormat="1" x14ac:dyDescent="0.25"/>
    <row r="31" spans="1:7" s="26" customFormat="1" x14ac:dyDescent="0.25"/>
  </sheetData>
  <sheetProtection algorithmName="SHA-512" hashValue="Cv9zOVA7FgmsyFDtOjQjuqvhazZe+u/0gdJdTMkT/sXDvLfErS2DzK6mKp88OK4KwQMXbAp29VKhYMDv98NNJg==" saltValue="/t0MzpIWWtdj53pp1y0CPw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22999-E236-4E8C-9A7D-8BC048F90BF0}">
  <dimension ref="A1:D4"/>
  <sheetViews>
    <sheetView workbookViewId="0">
      <selection sqref="A1:XFD1048576"/>
    </sheetView>
  </sheetViews>
  <sheetFormatPr baseColWidth="10" defaultRowHeight="15" x14ac:dyDescent="0.25"/>
  <cols>
    <col min="1" max="1" width="11.7109375" bestFit="1" customWidth="1"/>
    <col min="2" max="2" width="6.85546875" bestFit="1" customWidth="1"/>
    <col min="3" max="3" width="7.85546875" bestFit="1" customWidth="1"/>
    <col min="4" max="4" width="8.85546875" bestFit="1" customWidth="1"/>
  </cols>
  <sheetData>
    <row r="1" spans="1:4" x14ac:dyDescent="0.25">
      <c r="A1" t="s">
        <v>16</v>
      </c>
      <c r="B1" t="s">
        <v>19</v>
      </c>
      <c r="C1" t="s">
        <v>20</v>
      </c>
      <c r="D1" t="s">
        <v>21</v>
      </c>
    </row>
    <row r="2" spans="1:4" x14ac:dyDescent="0.25">
      <c r="A2" t="s">
        <v>17</v>
      </c>
      <c r="B2">
        <v>1.1000000000000001</v>
      </c>
      <c r="C2">
        <v>1.2</v>
      </c>
      <c r="D2">
        <v>1.3</v>
      </c>
    </row>
    <row r="3" spans="1:4" x14ac:dyDescent="0.25">
      <c r="A3" t="s">
        <v>22</v>
      </c>
      <c r="B3">
        <v>1.2</v>
      </c>
      <c r="C3">
        <v>1.3</v>
      </c>
      <c r="D3">
        <v>1.4</v>
      </c>
    </row>
    <row r="4" spans="1:4" x14ac:dyDescent="0.25">
      <c r="A4" t="s">
        <v>18</v>
      </c>
      <c r="B4">
        <v>1.4</v>
      </c>
      <c r="C4">
        <v>1.5</v>
      </c>
      <c r="D4">
        <v>1.6</v>
      </c>
    </row>
  </sheetData>
  <sheetProtection algorithmName="SHA-512" hashValue="2lRGCRhyAa3oget1XkbS0QLQ2L6w7mimbh4gTb7IOROxdRQCtYkPfgf89YfsLtHsew7yHUGwGbiV0MvKzQuy9w==" saltValue="flelFuO5uW/LrjaqwU1DCw==" spinCount="100000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C8E5B-9B45-4FED-978F-0A44C2964BF1}">
  <dimension ref="A2:F25"/>
  <sheetViews>
    <sheetView workbookViewId="0">
      <selection activeCell="B14" sqref="B14 B24"/>
    </sheetView>
  </sheetViews>
  <sheetFormatPr baseColWidth="10" defaultRowHeight="15" x14ac:dyDescent="0.25"/>
  <cols>
    <col min="3" max="3" width="7" customWidth="1"/>
  </cols>
  <sheetData>
    <row r="2" spans="1:4" x14ac:dyDescent="0.25">
      <c r="A2" t="s">
        <v>5</v>
      </c>
      <c r="B2" s="23">
        <f>'Berechnungstool LB'!C13</f>
        <v>2.2000000000000002</v>
      </c>
      <c r="C2" t="s">
        <v>24</v>
      </c>
      <c r="D2" t="s">
        <v>27</v>
      </c>
    </row>
    <row r="3" spans="1:4" x14ac:dyDescent="0.25">
      <c r="A3" t="s">
        <v>6</v>
      </c>
      <c r="B3" s="23">
        <f>'Berechnungstool LB'!C14</f>
        <v>1.2</v>
      </c>
      <c r="D3" t="s">
        <v>28</v>
      </c>
    </row>
    <row r="4" spans="1:4" x14ac:dyDescent="0.25">
      <c r="A4" t="s">
        <v>1</v>
      </c>
      <c r="B4" s="23">
        <f>'Berechnungstool LB'!C15</f>
        <v>1500</v>
      </c>
      <c r="C4" t="s">
        <v>25</v>
      </c>
      <c r="D4" t="s">
        <v>29</v>
      </c>
    </row>
    <row r="5" spans="1:4" x14ac:dyDescent="0.25">
      <c r="A5" t="s">
        <v>2</v>
      </c>
      <c r="B5" s="23">
        <f>'Berechnungstool LB'!C16</f>
        <v>130</v>
      </c>
      <c r="C5" t="s">
        <v>26</v>
      </c>
      <c r="D5" t="s">
        <v>30</v>
      </c>
    </row>
    <row r="6" spans="1:4" x14ac:dyDescent="0.25">
      <c r="A6" t="s">
        <v>3</v>
      </c>
      <c r="B6" s="23">
        <f>'Berechnungstool LB'!C17</f>
        <v>200</v>
      </c>
      <c r="C6" t="s">
        <v>26</v>
      </c>
      <c r="D6" t="s">
        <v>31</v>
      </c>
    </row>
    <row r="7" spans="1:4" x14ac:dyDescent="0.25">
      <c r="A7" t="s">
        <v>4</v>
      </c>
      <c r="B7" s="23">
        <f>'Berechnungstool LB'!C18</f>
        <v>380</v>
      </c>
      <c r="C7" t="s">
        <v>26</v>
      </c>
      <c r="D7" t="s">
        <v>32</v>
      </c>
    </row>
    <row r="8" spans="1:4" ht="15" customHeight="1" x14ac:dyDescent="0.25"/>
    <row r="9" spans="1:4" ht="15" customHeight="1" x14ac:dyDescent="0.25">
      <c r="A9" t="s">
        <v>0</v>
      </c>
      <c r="B9">
        <f>'Winkelkorrektur Cg'!B5</f>
        <v>0.95</v>
      </c>
      <c r="D9" t="s">
        <v>33</v>
      </c>
    </row>
    <row r="10" spans="1:4" ht="15" customHeight="1" x14ac:dyDescent="0.25">
      <c r="A10" t="s">
        <v>7</v>
      </c>
      <c r="B10">
        <f>B6/B5</f>
        <v>1.5384615384615385</v>
      </c>
      <c r="D10" t="s">
        <v>34</v>
      </c>
    </row>
    <row r="11" spans="1:4" ht="15" customHeight="1" x14ac:dyDescent="0.25">
      <c r="A11" t="s">
        <v>8</v>
      </c>
    </row>
    <row r="12" spans="1:4" ht="15" customHeight="1" x14ac:dyDescent="0.25">
      <c r="A12" t="s">
        <v>9</v>
      </c>
      <c r="B12">
        <f>(180-(57*((B6-B5)/B7)))</f>
        <v>169.5</v>
      </c>
      <c r="C12" t="s">
        <v>43</v>
      </c>
      <c r="D12" t="s">
        <v>35</v>
      </c>
    </row>
    <row r="13" spans="1:4" ht="15" customHeight="1" x14ac:dyDescent="0.25">
      <c r="A13" t="s">
        <v>10</v>
      </c>
      <c r="B13">
        <f>B4*B5/B6</f>
        <v>975</v>
      </c>
      <c r="C13" t="s">
        <v>25</v>
      </c>
      <c r="D13" t="s">
        <v>36</v>
      </c>
    </row>
    <row r="14" spans="1:4" ht="15" customHeight="1" x14ac:dyDescent="0.25">
      <c r="A14" t="s">
        <v>11</v>
      </c>
      <c r="B14">
        <f>B2*B3</f>
        <v>2.64</v>
      </c>
      <c r="C14" t="s">
        <v>24</v>
      </c>
      <c r="D14" t="s">
        <v>37</v>
      </c>
    </row>
    <row r="15" spans="1:4" ht="15" customHeight="1" x14ac:dyDescent="0.25">
      <c r="A15" t="s">
        <v>12</v>
      </c>
      <c r="B15" s="10">
        <v>1.25</v>
      </c>
      <c r="C15" t="s">
        <v>68</v>
      </c>
      <c r="D15" t="s">
        <v>38</v>
      </c>
    </row>
    <row r="16" spans="1:4" ht="15" customHeight="1" x14ac:dyDescent="0.25">
      <c r="A16" t="s">
        <v>13</v>
      </c>
      <c r="B16">
        <f>B15*B9</f>
        <v>1.1875</v>
      </c>
      <c r="C16" t="s">
        <v>24</v>
      </c>
      <c r="D16" t="s">
        <v>39</v>
      </c>
    </row>
    <row r="17" spans="1:6" ht="15" customHeight="1" x14ac:dyDescent="0.25">
      <c r="A17" t="s">
        <v>14</v>
      </c>
      <c r="B17" s="11">
        <f>ROUNDUP(B14/B16,0)</f>
        <v>3</v>
      </c>
      <c r="D17" s="2" t="s">
        <v>40</v>
      </c>
    </row>
    <row r="18" spans="1:6" ht="15" customHeight="1" x14ac:dyDescent="0.25">
      <c r="A18" t="s">
        <v>15</v>
      </c>
      <c r="B18">
        <f>B5*PI()*B4/60000</f>
        <v>10.210176124166827</v>
      </c>
      <c r="C18" t="s">
        <v>42</v>
      </c>
      <c r="D18" t="s">
        <v>41</v>
      </c>
    </row>
    <row r="20" spans="1:6" ht="15.75" thickBot="1" x14ac:dyDescent="0.3"/>
    <row r="21" spans="1:6" x14ac:dyDescent="0.25">
      <c r="A21" s="12" t="s">
        <v>69</v>
      </c>
      <c r="B21" s="13"/>
      <c r="C21" s="13"/>
      <c r="D21" s="13"/>
      <c r="E21" s="13"/>
      <c r="F21" s="14"/>
    </row>
    <row r="22" spans="1:6" x14ac:dyDescent="0.25">
      <c r="A22" s="15" t="s">
        <v>44</v>
      </c>
      <c r="B22" s="5"/>
      <c r="C22" s="19" t="s">
        <v>57</v>
      </c>
      <c r="D22" s="3"/>
      <c r="E22" s="21" t="s">
        <v>58</v>
      </c>
      <c r="F22" s="4"/>
    </row>
    <row r="23" spans="1:6" x14ac:dyDescent="0.25">
      <c r="A23" s="6" t="s">
        <v>59</v>
      </c>
      <c r="B23" s="7">
        <f>'Pb in Zahlen'!K2</f>
        <v>0.6</v>
      </c>
      <c r="C23" s="8" t="s">
        <v>60</v>
      </c>
      <c r="D23" s="7">
        <f>'Pb in Zahlen'!L2</f>
        <v>2.7</v>
      </c>
      <c r="E23" s="8" t="s">
        <v>61</v>
      </c>
      <c r="F23" s="9">
        <f>'Pb in Zahlen'!M2</f>
        <v>2.7</v>
      </c>
    </row>
    <row r="24" spans="1:6" x14ac:dyDescent="0.25">
      <c r="A24" s="6" t="s">
        <v>64</v>
      </c>
      <c r="B24" s="7">
        <f>B23*B9</f>
        <v>0.56999999999999995</v>
      </c>
      <c r="C24" s="8" t="s">
        <v>62</v>
      </c>
      <c r="D24" s="7">
        <f>D23*B9</f>
        <v>2.5649999999999999</v>
      </c>
      <c r="E24" s="8" t="s">
        <v>65</v>
      </c>
      <c r="F24" s="9">
        <f>F23*B9</f>
        <v>2.5649999999999999</v>
      </c>
    </row>
    <row r="25" spans="1:6" ht="15.75" thickBot="1" x14ac:dyDescent="0.3">
      <c r="A25" s="17" t="s">
        <v>63</v>
      </c>
      <c r="B25" s="16">
        <f>ROUNDUP($B14/B24,0)</f>
        <v>5</v>
      </c>
      <c r="C25" s="18" t="s">
        <v>67</v>
      </c>
      <c r="D25" s="20">
        <f>ROUNDUP($B14/D24,0)</f>
        <v>2</v>
      </c>
      <c r="E25" s="18" t="s">
        <v>66</v>
      </c>
      <c r="F25" s="22">
        <f>ROUNDUP($B14/F24,0)</f>
        <v>2</v>
      </c>
    </row>
  </sheetData>
  <sheetProtection algorithmName="SHA-512" hashValue="74QLx+VQqAVmG/8XD0ZAvrV1g/bdvYaHnDerFRb789VshYKmxab8vZFXUBHK2ik3RRXb1pK7MTwns0OJbk6MCg==" saltValue="6C8u9Df/cY8cP4nTvN8tN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F3DF1-5CF0-46F2-9139-DCAB3FDEB483}">
  <dimension ref="L15:L107"/>
  <sheetViews>
    <sheetView workbookViewId="0">
      <selection activeCell="L23" sqref="L23"/>
    </sheetView>
  </sheetViews>
  <sheetFormatPr baseColWidth="10" defaultRowHeight="15" x14ac:dyDescent="0.25"/>
  <sheetData>
    <row r="15" spans="12:12" x14ac:dyDescent="0.25">
      <c r="L15">
        <v>50</v>
      </c>
    </row>
    <row r="16" spans="12:12" x14ac:dyDescent="0.25">
      <c r="L16">
        <v>75</v>
      </c>
    </row>
    <row r="17" spans="12:12" x14ac:dyDescent="0.25">
      <c r="L17">
        <v>100</v>
      </c>
    </row>
    <row r="45" spans="12:12" x14ac:dyDescent="0.25">
      <c r="L45">
        <v>71</v>
      </c>
    </row>
    <row r="46" spans="12:12" x14ac:dyDescent="0.25">
      <c r="L46">
        <v>90</v>
      </c>
    </row>
    <row r="47" spans="12:12" x14ac:dyDescent="0.25">
      <c r="L47">
        <v>120</v>
      </c>
    </row>
    <row r="75" spans="12:12" x14ac:dyDescent="0.25">
      <c r="L75">
        <v>112</v>
      </c>
    </row>
    <row r="76" spans="12:12" x14ac:dyDescent="0.25">
      <c r="L76">
        <v>132</v>
      </c>
    </row>
    <row r="77" spans="12:12" x14ac:dyDescent="0.25">
      <c r="L77">
        <v>180</v>
      </c>
    </row>
    <row r="105" spans="12:12" x14ac:dyDescent="0.25">
      <c r="L105">
        <v>180</v>
      </c>
    </row>
    <row r="106" spans="12:12" x14ac:dyDescent="0.25">
      <c r="L106">
        <v>212</v>
      </c>
    </row>
    <row r="107" spans="12:12" x14ac:dyDescent="0.25">
      <c r="L107">
        <v>260</v>
      </c>
    </row>
  </sheetData>
  <sheetProtection algorithmName="SHA-512" hashValue="BKbQn7qg2FxThl/RAfRSNULuO4fEMi6HGZfN2II0Ncpm4P7rQvsHbttvRzqB47oRalVnel0HinZLJZgs0xB5LQ==" saltValue="1QCBDgMcbKc02Bw/MrehIQ==" spinCount="100000" sheet="1" objects="1" scenarios="1"/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FC0EE-1E22-4608-BFB8-0392A3947F8B}">
  <dimension ref="A1:P234"/>
  <sheetViews>
    <sheetView topLeftCell="C7" workbookViewId="0">
      <selection activeCell="P114" sqref="P114"/>
    </sheetView>
  </sheetViews>
  <sheetFormatPr baseColWidth="10" defaultRowHeight="15" x14ac:dyDescent="0.25"/>
  <cols>
    <col min="11" max="12" width="5" bestFit="1" customWidth="1"/>
    <col min="13" max="13" width="4.85546875" bestFit="1" customWidth="1"/>
    <col min="14" max="16" width="13.42578125" style="24" bestFit="1" customWidth="1"/>
  </cols>
  <sheetData>
    <row r="1" spans="1:13" x14ac:dyDescent="0.25">
      <c r="A1" t="s">
        <v>48</v>
      </c>
      <c r="B1" t="s">
        <v>45</v>
      </c>
      <c r="E1" t="s">
        <v>47</v>
      </c>
      <c r="G1" t="s">
        <v>2</v>
      </c>
      <c r="H1" t="s">
        <v>50</v>
      </c>
      <c r="K1" t="s">
        <v>52</v>
      </c>
      <c r="L1" t="s">
        <v>54</v>
      </c>
      <c r="M1" t="s">
        <v>56</v>
      </c>
    </row>
    <row r="2" spans="1:13" x14ac:dyDescent="0.25">
      <c r="A2" s="1" t="s">
        <v>49</v>
      </c>
      <c r="B2" s="1">
        <v>50</v>
      </c>
      <c r="C2" s="1">
        <v>75</v>
      </c>
      <c r="D2" s="1">
        <v>100</v>
      </c>
      <c r="F2" t="s">
        <v>2</v>
      </c>
      <c r="G2">
        <f>Gliederkeilriemen!B5</f>
        <v>130</v>
      </c>
      <c r="H2" s="1">
        <f>IF(G2/H5&gt;1,H5,IF(G2/H4&gt;1,H4,IF(G2/H3&gt;1,H3,0)))</f>
        <v>100</v>
      </c>
      <c r="K2">
        <f>INDEX(B4:D34,MATCH(G3,A4:A34,0),MATCH(H2,B2:D2,0))</f>
        <v>0.6</v>
      </c>
      <c r="L2">
        <f>K102</f>
        <v>2.7</v>
      </c>
      <c r="M2">
        <f>K202</f>
        <v>2.7</v>
      </c>
    </row>
    <row r="3" spans="1:13" x14ac:dyDescent="0.25">
      <c r="A3" s="1" t="s">
        <v>46</v>
      </c>
      <c r="F3" t="s">
        <v>51</v>
      </c>
      <c r="G3">
        <f>ROUNDDOWN(Gliederkeilriemen!B4,-2)</f>
        <v>1500</v>
      </c>
      <c r="H3">
        <f>B2</f>
        <v>50</v>
      </c>
    </row>
    <row r="4" spans="1:13" x14ac:dyDescent="0.25">
      <c r="A4">
        <v>500</v>
      </c>
      <c r="B4">
        <v>0.04</v>
      </c>
      <c r="C4">
        <v>0.1</v>
      </c>
      <c r="D4">
        <v>0.22</v>
      </c>
      <c r="H4">
        <f>C2</f>
        <v>75</v>
      </c>
    </row>
    <row r="5" spans="1:13" x14ac:dyDescent="0.25">
      <c r="A5">
        <v>600</v>
      </c>
      <c r="B5">
        <f>B$4+(B$14-B$4)/10*$E5</f>
        <v>5.1000000000000004E-2</v>
      </c>
      <c r="C5">
        <f t="shared" ref="C5:D5" si="0">C$4+(C$14-C$4)/10*$E5</f>
        <v>0.128</v>
      </c>
      <c r="D5">
        <f t="shared" si="0"/>
        <v>0.25800000000000001</v>
      </c>
      <c r="E5">
        <v>1</v>
      </c>
      <c r="H5">
        <f>D2</f>
        <v>100</v>
      </c>
    </row>
    <row r="6" spans="1:13" x14ac:dyDescent="0.25">
      <c r="A6">
        <v>700</v>
      </c>
      <c r="B6">
        <f t="shared" ref="B6:D13" si="1">B$4+(B$14-B$4)/10*$E6</f>
        <v>6.2E-2</v>
      </c>
      <c r="C6">
        <f t="shared" si="1"/>
        <v>0.15600000000000003</v>
      </c>
      <c r="D6">
        <f t="shared" si="1"/>
        <v>0.29599999999999999</v>
      </c>
      <c r="E6">
        <v>2</v>
      </c>
    </row>
    <row r="7" spans="1:13" x14ac:dyDescent="0.25">
      <c r="A7">
        <v>800</v>
      </c>
      <c r="B7">
        <f t="shared" si="1"/>
        <v>7.3000000000000009E-2</v>
      </c>
      <c r="C7">
        <f t="shared" si="1"/>
        <v>0.18400000000000002</v>
      </c>
      <c r="D7">
        <f t="shared" si="1"/>
        <v>0.33399999999999996</v>
      </c>
      <c r="E7">
        <v>3</v>
      </c>
    </row>
    <row r="8" spans="1:13" x14ac:dyDescent="0.25">
      <c r="A8">
        <v>900</v>
      </c>
      <c r="B8">
        <f t="shared" si="1"/>
        <v>8.3999999999999991E-2</v>
      </c>
      <c r="C8">
        <f t="shared" si="1"/>
        <v>0.21200000000000002</v>
      </c>
      <c r="D8">
        <f t="shared" si="1"/>
        <v>0.372</v>
      </c>
      <c r="E8">
        <v>4</v>
      </c>
    </row>
    <row r="9" spans="1:13" x14ac:dyDescent="0.25">
      <c r="A9">
        <v>1000</v>
      </c>
      <c r="B9">
        <f t="shared" si="1"/>
        <v>9.5000000000000001E-2</v>
      </c>
      <c r="C9">
        <f t="shared" si="1"/>
        <v>0.24000000000000002</v>
      </c>
      <c r="D9">
        <f t="shared" si="1"/>
        <v>0.41000000000000003</v>
      </c>
      <c r="E9">
        <v>5</v>
      </c>
    </row>
    <row r="10" spans="1:13" x14ac:dyDescent="0.25">
      <c r="A10">
        <v>1100</v>
      </c>
      <c r="B10">
        <f t="shared" si="1"/>
        <v>0.10600000000000001</v>
      </c>
      <c r="C10">
        <f t="shared" si="1"/>
        <v>0.26800000000000002</v>
      </c>
      <c r="D10">
        <f t="shared" si="1"/>
        <v>0.44799999999999995</v>
      </c>
      <c r="E10">
        <v>6</v>
      </c>
    </row>
    <row r="11" spans="1:13" x14ac:dyDescent="0.25">
      <c r="A11">
        <v>1200</v>
      </c>
      <c r="B11">
        <f t="shared" si="1"/>
        <v>0.11699999999999999</v>
      </c>
      <c r="C11">
        <f t="shared" si="1"/>
        <v>0.29600000000000004</v>
      </c>
      <c r="D11">
        <f t="shared" si="1"/>
        <v>0.48599999999999999</v>
      </c>
      <c r="E11">
        <v>7</v>
      </c>
    </row>
    <row r="12" spans="1:13" x14ac:dyDescent="0.25">
      <c r="A12">
        <v>1300</v>
      </c>
      <c r="B12">
        <f t="shared" si="1"/>
        <v>0.128</v>
      </c>
      <c r="C12">
        <f t="shared" si="1"/>
        <v>0.32400000000000007</v>
      </c>
      <c r="D12">
        <f t="shared" si="1"/>
        <v>0.52400000000000002</v>
      </c>
      <c r="E12">
        <v>8</v>
      </c>
    </row>
    <row r="13" spans="1:13" x14ac:dyDescent="0.25">
      <c r="A13">
        <v>1400</v>
      </c>
      <c r="B13">
        <f t="shared" si="1"/>
        <v>0.13899999999999998</v>
      </c>
      <c r="C13">
        <f t="shared" si="1"/>
        <v>0.35200000000000009</v>
      </c>
      <c r="D13">
        <f t="shared" si="1"/>
        <v>0.56199999999999994</v>
      </c>
      <c r="E13">
        <v>9</v>
      </c>
    </row>
    <row r="14" spans="1:13" x14ac:dyDescent="0.25">
      <c r="A14">
        <v>1500</v>
      </c>
      <c r="B14">
        <v>0.15</v>
      </c>
      <c r="C14">
        <v>0.38</v>
      </c>
      <c r="D14">
        <v>0.6</v>
      </c>
    </row>
    <row r="15" spans="1:13" x14ac:dyDescent="0.25">
      <c r="A15">
        <v>1600</v>
      </c>
      <c r="B15">
        <f>B$14+(B$24-B$14)/10*$E15</f>
        <v>0.157</v>
      </c>
      <c r="C15">
        <f t="shared" ref="C15:D23" si="2">C$14+(C$24-C$14)/10*$E15</f>
        <v>0.39700000000000002</v>
      </c>
      <c r="D15">
        <f t="shared" si="2"/>
        <v>0.63</v>
      </c>
      <c r="E15">
        <v>1</v>
      </c>
    </row>
    <row r="16" spans="1:13" x14ac:dyDescent="0.25">
      <c r="A16">
        <v>1700</v>
      </c>
      <c r="B16">
        <f t="shared" ref="B16:B23" si="3">B$14+(B$24-B$14)/10*$E16</f>
        <v>0.16400000000000001</v>
      </c>
      <c r="C16">
        <f t="shared" si="2"/>
        <v>0.41400000000000003</v>
      </c>
      <c r="D16">
        <f t="shared" si="2"/>
        <v>0.66</v>
      </c>
      <c r="E16">
        <v>2</v>
      </c>
    </row>
    <row r="17" spans="1:5" x14ac:dyDescent="0.25">
      <c r="A17">
        <v>1800</v>
      </c>
      <c r="B17">
        <f t="shared" si="3"/>
        <v>0.17099999999999999</v>
      </c>
      <c r="C17">
        <f t="shared" si="2"/>
        <v>0.43100000000000005</v>
      </c>
      <c r="D17">
        <f t="shared" si="2"/>
        <v>0.69</v>
      </c>
      <c r="E17">
        <v>3</v>
      </c>
    </row>
    <row r="18" spans="1:5" x14ac:dyDescent="0.25">
      <c r="A18">
        <v>1900</v>
      </c>
      <c r="B18">
        <f t="shared" si="3"/>
        <v>0.17799999999999999</v>
      </c>
      <c r="C18">
        <f t="shared" si="2"/>
        <v>0.44800000000000001</v>
      </c>
      <c r="D18">
        <f t="shared" si="2"/>
        <v>0.72</v>
      </c>
      <c r="E18">
        <v>4</v>
      </c>
    </row>
    <row r="19" spans="1:5" x14ac:dyDescent="0.25">
      <c r="A19">
        <v>2000</v>
      </c>
      <c r="B19">
        <f t="shared" si="3"/>
        <v>0.185</v>
      </c>
      <c r="C19">
        <f t="shared" si="2"/>
        <v>0.46500000000000002</v>
      </c>
      <c r="D19">
        <f t="shared" si="2"/>
        <v>0.75</v>
      </c>
      <c r="E19">
        <v>5</v>
      </c>
    </row>
    <row r="20" spans="1:5" x14ac:dyDescent="0.25">
      <c r="A20">
        <v>2100</v>
      </c>
      <c r="B20">
        <f t="shared" si="3"/>
        <v>0.192</v>
      </c>
      <c r="C20">
        <f t="shared" si="2"/>
        <v>0.48200000000000004</v>
      </c>
      <c r="D20">
        <f t="shared" si="2"/>
        <v>0.78</v>
      </c>
      <c r="E20">
        <v>6</v>
      </c>
    </row>
    <row r="21" spans="1:5" x14ac:dyDescent="0.25">
      <c r="A21">
        <v>2200</v>
      </c>
      <c r="B21">
        <f t="shared" si="3"/>
        <v>0.19900000000000001</v>
      </c>
      <c r="C21">
        <f t="shared" si="2"/>
        <v>0.49900000000000005</v>
      </c>
      <c r="D21">
        <f t="shared" si="2"/>
        <v>0.81</v>
      </c>
      <c r="E21">
        <v>7</v>
      </c>
    </row>
    <row r="22" spans="1:5" x14ac:dyDescent="0.25">
      <c r="A22">
        <v>2300</v>
      </c>
      <c r="B22">
        <f t="shared" si="3"/>
        <v>0.20600000000000002</v>
      </c>
      <c r="C22">
        <f t="shared" si="2"/>
        <v>0.51600000000000001</v>
      </c>
      <c r="D22">
        <f t="shared" si="2"/>
        <v>0.84000000000000008</v>
      </c>
      <c r="E22">
        <v>8</v>
      </c>
    </row>
    <row r="23" spans="1:5" x14ac:dyDescent="0.25">
      <c r="A23">
        <v>2400</v>
      </c>
      <c r="B23">
        <f t="shared" si="3"/>
        <v>0.21300000000000002</v>
      </c>
      <c r="C23">
        <f t="shared" si="2"/>
        <v>0.53300000000000003</v>
      </c>
      <c r="D23">
        <f t="shared" si="2"/>
        <v>0.87000000000000011</v>
      </c>
      <c r="E23">
        <v>9</v>
      </c>
    </row>
    <row r="24" spans="1:5" x14ac:dyDescent="0.25">
      <c r="A24">
        <v>2500</v>
      </c>
      <c r="B24">
        <v>0.22</v>
      </c>
      <c r="C24">
        <v>0.55000000000000004</v>
      </c>
      <c r="D24">
        <v>0.9</v>
      </c>
    </row>
    <row r="25" spans="1:5" x14ac:dyDescent="0.25">
      <c r="A25">
        <v>2600</v>
      </c>
      <c r="B25">
        <f>B$24+(B$34-B$24)/10*$E25</f>
        <v>0.22600000000000001</v>
      </c>
      <c r="C25">
        <f t="shared" ref="C25:D25" si="4">C$24+(C$34-C$24)/10*$E25</f>
        <v>0.55800000000000005</v>
      </c>
      <c r="D25">
        <f t="shared" si="4"/>
        <v>0.90700000000000003</v>
      </c>
      <c r="E25">
        <v>1</v>
      </c>
    </row>
    <row r="26" spans="1:5" x14ac:dyDescent="0.25">
      <c r="A26">
        <v>2700</v>
      </c>
      <c r="B26">
        <f t="shared" ref="B26:D33" si="5">B$24+(B$34-B$24)/10*$E26</f>
        <v>0.23200000000000001</v>
      </c>
      <c r="C26">
        <f t="shared" si="5"/>
        <v>0.56600000000000006</v>
      </c>
      <c r="D26">
        <f t="shared" si="5"/>
        <v>0.91400000000000003</v>
      </c>
      <c r="E26">
        <v>2</v>
      </c>
    </row>
    <row r="27" spans="1:5" x14ac:dyDescent="0.25">
      <c r="A27">
        <v>2800</v>
      </c>
      <c r="B27">
        <f t="shared" si="5"/>
        <v>0.23800000000000002</v>
      </c>
      <c r="C27">
        <f t="shared" si="5"/>
        <v>0.57400000000000007</v>
      </c>
      <c r="D27">
        <f t="shared" si="5"/>
        <v>0.92100000000000004</v>
      </c>
      <c r="E27">
        <v>3</v>
      </c>
    </row>
    <row r="28" spans="1:5" x14ac:dyDescent="0.25">
      <c r="A28">
        <v>2900</v>
      </c>
      <c r="B28">
        <f t="shared" si="5"/>
        <v>0.24400000000000002</v>
      </c>
      <c r="C28">
        <f t="shared" si="5"/>
        <v>0.58200000000000007</v>
      </c>
      <c r="D28">
        <f t="shared" si="5"/>
        <v>0.92800000000000005</v>
      </c>
      <c r="E28">
        <v>4</v>
      </c>
    </row>
    <row r="29" spans="1:5" x14ac:dyDescent="0.25">
      <c r="A29">
        <v>3000</v>
      </c>
      <c r="B29">
        <f t="shared" si="5"/>
        <v>0.25</v>
      </c>
      <c r="C29">
        <f t="shared" si="5"/>
        <v>0.59000000000000008</v>
      </c>
      <c r="D29">
        <f t="shared" si="5"/>
        <v>0.93500000000000005</v>
      </c>
      <c r="E29">
        <v>5</v>
      </c>
    </row>
    <row r="30" spans="1:5" x14ac:dyDescent="0.25">
      <c r="A30">
        <v>3100</v>
      </c>
      <c r="B30">
        <f t="shared" si="5"/>
        <v>0.25600000000000001</v>
      </c>
      <c r="C30">
        <f t="shared" si="5"/>
        <v>0.59799999999999998</v>
      </c>
      <c r="D30">
        <f t="shared" si="5"/>
        <v>0.94199999999999995</v>
      </c>
      <c r="E30">
        <v>6</v>
      </c>
    </row>
    <row r="31" spans="1:5" x14ac:dyDescent="0.25">
      <c r="A31">
        <v>3200</v>
      </c>
      <c r="B31">
        <f t="shared" si="5"/>
        <v>0.26200000000000001</v>
      </c>
      <c r="C31">
        <f t="shared" si="5"/>
        <v>0.60599999999999998</v>
      </c>
      <c r="D31">
        <f t="shared" si="5"/>
        <v>0.94899999999999995</v>
      </c>
      <c r="E31">
        <v>7</v>
      </c>
    </row>
    <row r="32" spans="1:5" x14ac:dyDescent="0.25">
      <c r="A32">
        <v>3300</v>
      </c>
      <c r="B32">
        <f t="shared" si="5"/>
        <v>0.26800000000000002</v>
      </c>
      <c r="C32">
        <f t="shared" si="5"/>
        <v>0.61399999999999999</v>
      </c>
      <c r="D32">
        <f t="shared" si="5"/>
        <v>0.95599999999999996</v>
      </c>
      <c r="E32">
        <v>8</v>
      </c>
    </row>
    <row r="33" spans="1:5" x14ac:dyDescent="0.25">
      <c r="A33">
        <v>3400</v>
      </c>
      <c r="B33">
        <f t="shared" si="5"/>
        <v>0.27400000000000002</v>
      </c>
      <c r="C33">
        <f t="shared" si="5"/>
        <v>0.622</v>
      </c>
      <c r="D33">
        <f t="shared" si="5"/>
        <v>0.96299999999999997</v>
      </c>
      <c r="E33">
        <v>9</v>
      </c>
    </row>
    <row r="34" spans="1:5" x14ac:dyDescent="0.25">
      <c r="A34">
        <v>3500</v>
      </c>
      <c r="B34">
        <v>0.28000000000000003</v>
      </c>
      <c r="C34">
        <v>0.63</v>
      </c>
      <c r="D34">
        <v>0.97</v>
      </c>
      <c r="E34">
        <v>10</v>
      </c>
    </row>
    <row r="38" spans="1:5" hidden="1" x14ac:dyDescent="0.25"/>
    <row r="39" spans="1:5" hidden="1" x14ac:dyDescent="0.25"/>
    <row r="40" spans="1:5" hidden="1" x14ac:dyDescent="0.25"/>
    <row r="41" spans="1:5" hidden="1" x14ac:dyDescent="0.25"/>
    <row r="42" spans="1:5" hidden="1" x14ac:dyDescent="0.25"/>
    <row r="43" spans="1:5" hidden="1" x14ac:dyDescent="0.25"/>
    <row r="44" spans="1:5" hidden="1" x14ac:dyDescent="0.25"/>
    <row r="45" spans="1:5" hidden="1" x14ac:dyDescent="0.25"/>
    <row r="46" spans="1:5" hidden="1" x14ac:dyDescent="0.25"/>
    <row r="47" spans="1:5" hidden="1" x14ac:dyDescent="0.25"/>
    <row r="48" spans="1:5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spans="1:16" hidden="1" x14ac:dyDescent="0.25"/>
    <row r="98" spans="1:16" hidden="1" x14ac:dyDescent="0.25"/>
    <row r="99" spans="1:16" hidden="1" x14ac:dyDescent="0.25"/>
    <row r="100" spans="1:16" hidden="1" x14ac:dyDescent="0.25"/>
    <row r="101" spans="1:16" x14ac:dyDescent="0.25">
      <c r="A101" t="s">
        <v>48</v>
      </c>
      <c r="B101" t="s">
        <v>45</v>
      </c>
      <c r="E101" t="s">
        <v>47</v>
      </c>
      <c r="G101" t="s">
        <v>2</v>
      </c>
      <c r="H101" t="s">
        <v>50</v>
      </c>
      <c r="K101" t="s">
        <v>54</v>
      </c>
    </row>
    <row r="102" spans="1:16" x14ac:dyDescent="0.25">
      <c r="A102" s="1" t="s">
        <v>53</v>
      </c>
      <c r="B102" s="1">
        <v>71</v>
      </c>
      <c r="C102" s="1">
        <v>90</v>
      </c>
      <c r="D102" s="1">
        <v>120</v>
      </c>
      <c r="F102" t="s">
        <v>2</v>
      </c>
      <c r="G102">
        <f>Gliederkeilriemen!$B5</f>
        <v>130</v>
      </c>
      <c r="H102" s="1">
        <f>IF(G102/H105&gt;1,H105,IF(G102/H104&gt;1,H104,IF(G102/H103&gt;1,H103,0)))</f>
        <v>120</v>
      </c>
      <c r="K102">
        <f>INDEX(B104:D134,MATCH(G103,A104:A134,0),MATCH(H102,B102:D102,0))</f>
        <v>2.7</v>
      </c>
    </row>
    <row r="103" spans="1:16" x14ac:dyDescent="0.25">
      <c r="A103" s="1" t="s">
        <v>46</v>
      </c>
      <c r="F103" t="s">
        <v>51</v>
      </c>
      <c r="G103">
        <f>ROUNDDOWN(Gliederkeilriemen!B$4,-2)</f>
        <v>1500</v>
      </c>
      <c r="H103">
        <f>B102</f>
        <v>71</v>
      </c>
    </row>
    <row r="104" spans="1:16" x14ac:dyDescent="0.25">
      <c r="A104">
        <v>500</v>
      </c>
      <c r="B104">
        <v>0.2</v>
      </c>
      <c r="C104">
        <v>0.7</v>
      </c>
      <c r="D104">
        <v>1.3</v>
      </c>
      <c r="H104">
        <f>C102</f>
        <v>90</v>
      </c>
      <c r="N104" s="24">
        <f>(B104/$A104*9550)/(B$102/1000/2)</f>
        <v>107.60563380281693</v>
      </c>
      <c r="O104" s="24">
        <f t="shared" ref="O104:P104" si="6">(C104/$A104*9550)/(C$102/1000/2)</f>
        <v>297.11111111111109</v>
      </c>
      <c r="P104" s="24">
        <f t="shared" si="6"/>
        <v>413.83333333333331</v>
      </c>
    </row>
    <row r="105" spans="1:16" x14ac:dyDescent="0.25">
      <c r="A105">
        <v>600</v>
      </c>
      <c r="B105">
        <f>B$104+(B$114-B$104)/10*$E105</f>
        <v>0.24</v>
      </c>
      <c r="C105">
        <f t="shared" ref="C105:D105" si="7">C$104+(C$114-C$104)/10*$E105</f>
        <v>0.78999999999999992</v>
      </c>
      <c r="D105">
        <f t="shared" si="7"/>
        <v>1.44</v>
      </c>
      <c r="E105">
        <v>1</v>
      </c>
      <c r="H105">
        <f>D102</f>
        <v>120</v>
      </c>
      <c r="N105" s="24">
        <f t="shared" ref="N105:N134" si="8">(B105/$A105*9550)/(B$102/1000/2)</f>
        <v>107.60563380281691</v>
      </c>
      <c r="O105" s="24">
        <f t="shared" ref="O105:O134" si="9">(C105/$A105*9550)/(C$102/1000/2)</f>
        <v>279.42592592592592</v>
      </c>
      <c r="P105" s="24">
        <f t="shared" ref="P105:P134" si="10">(D105/$A105*9550)/(D$102/1000/2)</f>
        <v>382</v>
      </c>
    </row>
    <row r="106" spans="1:16" x14ac:dyDescent="0.25">
      <c r="A106">
        <v>700</v>
      </c>
      <c r="B106">
        <f t="shared" ref="B106:D113" si="11">B$104+(B$114-B$104)/10*$E106</f>
        <v>0.28000000000000003</v>
      </c>
      <c r="C106">
        <f t="shared" si="11"/>
        <v>0.88</v>
      </c>
      <c r="D106">
        <f t="shared" si="11"/>
        <v>1.58</v>
      </c>
      <c r="E106">
        <v>2</v>
      </c>
      <c r="N106" s="24">
        <f t="shared" si="8"/>
        <v>107.60563380281693</v>
      </c>
      <c r="O106" s="24">
        <f t="shared" si="9"/>
        <v>266.79365079365078</v>
      </c>
      <c r="P106" s="24">
        <f t="shared" si="10"/>
        <v>359.26190476190482</v>
      </c>
    </row>
    <row r="107" spans="1:16" x14ac:dyDescent="0.25">
      <c r="A107">
        <v>800</v>
      </c>
      <c r="B107">
        <f t="shared" si="11"/>
        <v>0.32</v>
      </c>
      <c r="C107">
        <f t="shared" si="11"/>
        <v>0.97</v>
      </c>
      <c r="D107">
        <f t="shared" si="11"/>
        <v>1.7200000000000002</v>
      </c>
      <c r="E107">
        <v>3</v>
      </c>
      <c r="N107" s="24">
        <f t="shared" si="8"/>
        <v>107.60563380281693</v>
      </c>
      <c r="O107" s="24">
        <f t="shared" si="9"/>
        <v>257.31944444444446</v>
      </c>
      <c r="P107" s="24">
        <f t="shared" si="10"/>
        <v>342.20833333333337</v>
      </c>
    </row>
    <row r="108" spans="1:16" x14ac:dyDescent="0.25">
      <c r="A108">
        <v>900</v>
      </c>
      <c r="B108">
        <f t="shared" si="11"/>
        <v>0.36</v>
      </c>
      <c r="C108">
        <f t="shared" si="11"/>
        <v>1.06</v>
      </c>
      <c r="D108">
        <f t="shared" si="11"/>
        <v>1.86</v>
      </c>
      <c r="E108">
        <v>4</v>
      </c>
      <c r="N108" s="24">
        <f t="shared" si="8"/>
        <v>107.60563380281691</v>
      </c>
      <c r="O108" s="24">
        <f t="shared" si="9"/>
        <v>249.95061728395061</v>
      </c>
      <c r="P108" s="24">
        <f t="shared" si="10"/>
        <v>328.94444444444446</v>
      </c>
    </row>
    <row r="109" spans="1:16" x14ac:dyDescent="0.25">
      <c r="A109">
        <v>1000</v>
      </c>
      <c r="B109">
        <f t="shared" si="11"/>
        <v>0.39999999999999997</v>
      </c>
      <c r="C109">
        <f t="shared" si="11"/>
        <v>1.1499999999999999</v>
      </c>
      <c r="D109">
        <f t="shared" si="11"/>
        <v>2</v>
      </c>
      <c r="E109">
        <v>5</v>
      </c>
      <c r="N109" s="24">
        <f t="shared" si="8"/>
        <v>107.60563380281691</v>
      </c>
      <c r="O109" s="24">
        <f t="shared" si="9"/>
        <v>244.05555555555557</v>
      </c>
      <c r="P109" s="24">
        <f t="shared" si="10"/>
        <v>318.33333333333337</v>
      </c>
    </row>
    <row r="110" spans="1:16" x14ac:dyDescent="0.25">
      <c r="A110">
        <v>1100</v>
      </c>
      <c r="B110">
        <f t="shared" si="11"/>
        <v>0.43999999999999995</v>
      </c>
      <c r="C110">
        <f t="shared" si="11"/>
        <v>1.24</v>
      </c>
      <c r="D110">
        <f t="shared" si="11"/>
        <v>2.14</v>
      </c>
      <c r="E110">
        <v>6</v>
      </c>
      <c r="N110" s="24">
        <f t="shared" si="8"/>
        <v>107.60563380281691</v>
      </c>
      <c r="O110" s="24">
        <f t="shared" si="9"/>
        <v>239.23232323232321</v>
      </c>
      <c r="P110" s="24">
        <f t="shared" si="10"/>
        <v>309.65151515151518</v>
      </c>
    </row>
    <row r="111" spans="1:16" x14ac:dyDescent="0.25">
      <c r="A111">
        <v>1200</v>
      </c>
      <c r="B111">
        <f t="shared" si="11"/>
        <v>0.48</v>
      </c>
      <c r="C111">
        <f t="shared" si="11"/>
        <v>1.33</v>
      </c>
      <c r="D111">
        <f t="shared" si="11"/>
        <v>2.2800000000000002</v>
      </c>
      <c r="E111">
        <v>7</v>
      </c>
      <c r="N111" s="24">
        <f t="shared" si="8"/>
        <v>107.60563380281691</v>
      </c>
      <c r="O111" s="24">
        <f t="shared" si="9"/>
        <v>235.21296296296296</v>
      </c>
      <c r="P111" s="24">
        <f t="shared" si="10"/>
        <v>302.41666666666674</v>
      </c>
    </row>
    <row r="112" spans="1:16" x14ac:dyDescent="0.25">
      <c r="A112">
        <v>1300</v>
      </c>
      <c r="B112">
        <f t="shared" si="11"/>
        <v>0.52</v>
      </c>
      <c r="C112">
        <f t="shared" si="11"/>
        <v>1.42</v>
      </c>
      <c r="D112">
        <f t="shared" si="11"/>
        <v>2.42</v>
      </c>
      <c r="E112">
        <v>8</v>
      </c>
      <c r="N112" s="24">
        <f t="shared" si="8"/>
        <v>107.60563380281693</v>
      </c>
      <c r="O112" s="24">
        <f t="shared" si="9"/>
        <v>231.81196581196585</v>
      </c>
      <c r="P112" s="24">
        <f t="shared" si="10"/>
        <v>296.29487179487182</v>
      </c>
    </row>
    <row r="113" spans="1:16" x14ac:dyDescent="0.25">
      <c r="A113">
        <v>1400</v>
      </c>
      <c r="B113">
        <f t="shared" si="11"/>
        <v>0.55999999999999994</v>
      </c>
      <c r="C113">
        <f t="shared" si="11"/>
        <v>1.51</v>
      </c>
      <c r="D113">
        <f t="shared" si="11"/>
        <v>2.5600000000000005</v>
      </c>
      <c r="E113">
        <v>9</v>
      </c>
      <c r="N113" s="24">
        <f t="shared" si="8"/>
        <v>107.60563380281691</v>
      </c>
      <c r="O113" s="24">
        <f t="shared" si="9"/>
        <v>228.89682539682542</v>
      </c>
      <c r="P113" s="24">
        <f t="shared" si="10"/>
        <v>291.04761904761909</v>
      </c>
    </row>
    <row r="114" spans="1:16" x14ac:dyDescent="0.25">
      <c r="A114">
        <v>1500</v>
      </c>
      <c r="B114">
        <v>0.6</v>
      </c>
      <c r="C114">
        <v>1.6</v>
      </c>
      <c r="D114">
        <v>2.7</v>
      </c>
      <c r="N114" s="24">
        <f t="shared" si="8"/>
        <v>107.60563380281691</v>
      </c>
      <c r="O114" s="24">
        <f t="shared" si="9"/>
        <v>226.37037037037041</v>
      </c>
      <c r="P114" s="24">
        <f t="shared" si="10"/>
        <v>286.50000000000006</v>
      </c>
    </row>
    <row r="115" spans="1:16" x14ac:dyDescent="0.25">
      <c r="A115">
        <v>1600</v>
      </c>
      <c r="B115">
        <f>B$114+(B$124-B$114)/10*$E115</f>
        <v>0.63</v>
      </c>
      <c r="C115">
        <f t="shared" ref="C115:D123" si="12">C$114+(C$124-C$114)/10*$E115</f>
        <v>1.6700000000000002</v>
      </c>
      <c r="D115">
        <f t="shared" si="12"/>
        <v>2.7600000000000002</v>
      </c>
      <c r="E115">
        <v>1</v>
      </c>
      <c r="N115" s="24">
        <f t="shared" si="8"/>
        <v>105.9242957746479</v>
      </c>
      <c r="O115" s="24">
        <f t="shared" si="9"/>
        <v>221.50694444444451</v>
      </c>
      <c r="P115" s="24">
        <f t="shared" si="10"/>
        <v>274.56250000000006</v>
      </c>
    </row>
    <row r="116" spans="1:16" x14ac:dyDescent="0.25">
      <c r="A116">
        <v>1700</v>
      </c>
      <c r="B116">
        <f t="shared" ref="B116:B123" si="13">B$114+(B$124-B$114)/10*$E116</f>
        <v>0.66</v>
      </c>
      <c r="C116">
        <f t="shared" si="12"/>
        <v>1.74</v>
      </c>
      <c r="D116">
        <f t="shared" si="12"/>
        <v>2.8200000000000003</v>
      </c>
      <c r="E116">
        <v>2</v>
      </c>
      <c r="N116" s="24">
        <f t="shared" si="8"/>
        <v>104.44076222038113</v>
      </c>
      <c r="O116" s="24">
        <f t="shared" si="9"/>
        <v>217.21568627450984</v>
      </c>
      <c r="P116" s="24">
        <f t="shared" si="10"/>
        <v>264.02941176470591</v>
      </c>
    </row>
    <row r="117" spans="1:16" x14ac:dyDescent="0.25">
      <c r="A117">
        <v>1800</v>
      </c>
      <c r="B117">
        <f t="shared" si="13"/>
        <v>0.69</v>
      </c>
      <c r="C117">
        <f t="shared" si="12"/>
        <v>1.81</v>
      </c>
      <c r="D117">
        <f t="shared" si="12"/>
        <v>2.88</v>
      </c>
      <c r="E117">
        <v>3</v>
      </c>
      <c r="N117" s="24">
        <f t="shared" si="8"/>
        <v>103.12206572769952</v>
      </c>
      <c r="O117" s="24">
        <f t="shared" si="9"/>
        <v>213.40123456790121</v>
      </c>
      <c r="P117" s="24">
        <f t="shared" si="10"/>
        <v>254.66666666666666</v>
      </c>
    </row>
    <row r="118" spans="1:16" x14ac:dyDescent="0.25">
      <c r="A118">
        <v>1900</v>
      </c>
      <c r="B118">
        <f t="shared" si="13"/>
        <v>0.72</v>
      </c>
      <c r="C118">
        <f t="shared" si="12"/>
        <v>1.88</v>
      </c>
      <c r="D118">
        <f t="shared" si="12"/>
        <v>2.94</v>
      </c>
      <c r="E118">
        <v>4</v>
      </c>
      <c r="N118" s="24">
        <f t="shared" si="8"/>
        <v>101.94217939214232</v>
      </c>
      <c r="O118" s="24">
        <f t="shared" si="9"/>
        <v>209.98830409356725</v>
      </c>
      <c r="P118" s="24">
        <f t="shared" si="10"/>
        <v>246.28947368421052</v>
      </c>
    </row>
    <row r="119" spans="1:16" x14ac:dyDescent="0.25">
      <c r="A119">
        <v>2000</v>
      </c>
      <c r="B119">
        <f t="shared" si="13"/>
        <v>0.75</v>
      </c>
      <c r="C119">
        <f t="shared" si="12"/>
        <v>1.95</v>
      </c>
      <c r="D119">
        <f t="shared" si="12"/>
        <v>3</v>
      </c>
      <c r="E119">
        <v>5</v>
      </c>
      <c r="N119" s="24">
        <f t="shared" si="8"/>
        <v>100.88028169014086</v>
      </c>
      <c r="O119" s="24">
        <f t="shared" si="9"/>
        <v>206.91666666666666</v>
      </c>
      <c r="P119" s="24">
        <f t="shared" si="10"/>
        <v>238.75000000000003</v>
      </c>
    </row>
    <row r="120" spans="1:16" x14ac:dyDescent="0.25">
      <c r="A120">
        <v>2100</v>
      </c>
      <c r="B120">
        <f t="shared" si="13"/>
        <v>0.78</v>
      </c>
      <c r="C120">
        <f t="shared" si="12"/>
        <v>2.02</v>
      </c>
      <c r="D120">
        <f t="shared" si="12"/>
        <v>3.06</v>
      </c>
      <c r="E120">
        <v>6</v>
      </c>
      <c r="N120" s="24">
        <f t="shared" si="8"/>
        <v>99.9195171026157</v>
      </c>
      <c r="O120" s="24">
        <f t="shared" si="9"/>
        <v>204.13756613756613</v>
      </c>
      <c r="P120" s="24">
        <f t="shared" si="10"/>
        <v>231.92857142857144</v>
      </c>
    </row>
    <row r="121" spans="1:16" x14ac:dyDescent="0.25">
      <c r="A121">
        <v>2200</v>
      </c>
      <c r="B121">
        <f t="shared" si="13"/>
        <v>0.81</v>
      </c>
      <c r="C121">
        <f t="shared" si="12"/>
        <v>2.09</v>
      </c>
      <c r="D121">
        <f t="shared" si="12"/>
        <v>3.12</v>
      </c>
      <c r="E121">
        <v>7</v>
      </c>
      <c r="N121" s="24">
        <f t="shared" si="8"/>
        <v>99.046094750320123</v>
      </c>
      <c r="O121" s="24">
        <f t="shared" si="9"/>
        <v>201.61111111111111</v>
      </c>
      <c r="P121" s="24">
        <f t="shared" si="10"/>
        <v>225.72727272727275</v>
      </c>
    </row>
    <row r="122" spans="1:16" x14ac:dyDescent="0.25">
      <c r="A122">
        <v>2300</v>
      </c>
      <c r="B122">
        <f t="shared" si="13"/>
        <v>0.84000000000000008</v>
      </c>
      <c r="C122">
        <f t="shared" si="12"/>
        <v>2.16</v>
      </c>
      <c r="D122">
        <f t="shared" si="12"/>
        <v>3.1799999999999997</v>
      </c>
      <c r="E122">
        <v>8</v>
      </c>
      <c r="N122" s="24">
        <f t="shared" si="8"/>
        <v>98.248622167789364</v>
      </c>
      <c r="O122" s="24">
        <f t="shared" si="9"/>
        <v>199.30434782608697</v>
      </c>
      <c r="P122" s="24">
        <f t="shared" si="10"/>
        <v>220.06521739130432</v>
      </c>
    </row>
    <row r="123" spans="1:16" x14ac:dyDescent="0.25">
      <c r="A123">
        <v>2400</v>
      </c>
      <c r="B123">
        <f t="shared" si="13"/>
        <v>0.87000000000000011</v>
      </c>
      <c r="C123">
        <f t="shared" si="12"/>
        <v>2.23</v>
      </c>
      <c r="D123">
        <f t="shared" si="12"/>
        <v>3.2399999999999998</v>
      </c>
      <c r="E123">
        <v>9</v>
      </c>
      <c r="N123" s="24">
        <f t="shared" si="8"/>
        <v>97.517605633802845</v>
      </c>
      <c r="O123" s="24">
        <f t="shared" si="9"/>
        <v>197.18981481481481</v>
      </c>
      <c r="P123" s="24">
        <f t="shared" si="10"/>
        <v>214.87499999999997</v>
      </c>
    </row>
    <row r="124" spans="1:16" x14ac:dyDescent="0.25">
      <c r="A124">
        <v>2500</v>
      </c>
      <c r="B124">
        <v>0.9</v>
      </c>
      <c r="C124">
        <v>2.2999999999999998</v>
      </c>
      <c r="D124">
        <v>3.3</v>
      </c>
      <c r="N124" s="24">
        <f t="shared" si="8"/>
        <v>96.84507042253523</v>
      </c>
      <c r="O124" s="24">
        <f t="shared" si="9"/>
        <v>195.24444444444444</v>
      </c>
      <c r="P124" s="24">
        <f t="shared" si="10"/>
        <v>210.1</v>
      </c>
    </row>
    <row r="125" spans="1:16" x14ac:dyDescent="0.25">
      <c r="A125">
        <v>2600</v>
      </c>
      <c r="B125">
        <f>B$124+(B$134-B$124)/10*$E125</f>
        <v>0.91</v>
      </c>
      <c r="C125">
        <f t="shared" ref="C125:D133" si="14">C$124+(C$134-C$124)/10*$E125</f>
        <v>2.33</v>
      </c>
      <c r="D125">
        <f t="shared" si="14"/>
        <v>3.3699999999999997</v>
      </c>
      <c r="E125">
        <v>1</v>
      </c>
      <c r="N125" s="24">
        <f t="shared" si="8"/>
        <v>94.154929577464785</v>
      </c>
      <c r="O125" s="24">
        <f t="shared" si="9"/>
        <v>190.18376068376068</v>
      </c>
      <c r="P125" s="24">
        <f t="shared" si="10"/>
        <v>206.30448717948715</v>
      </c>
    </row>
    <row r="126" spans="1:16" x14ac:dyDescent="0.25">
      <c r="A126">
        <v>2700</v>
      </c>
      <c r="B126">
        <f t="shared" ref="B126:B133" si="15">B$124+(B$134-B$124)/10*$E126</f>
        <v>0.92</v>
      </c>
      <c r="C126">
        <f t="shared" si="14"/>
        <v>2.36</v>
      </c>
      <c r="D126">
        <f t="shared" si="14"/>
        <v>3.44</v>
      </c>
      <c r="E126">
        <v>2</v>
      </c>
      <c r="N126" s="24">
        <f t="shared" si="8"/>
        <v>91.664058424621814</v>
      </c>
      <c r="O126" s="24">
        <f t="shared" si="9"/>
        <v>185.49794238683126</v>
      </c>
      <c r="P126" s="24">
        <f t="shared" si="10"/>
        <v>202.79012345679013</v>
      </c>
    </row>
    <row r="127" spans="1:16" x14ac:dyDescent="0.25">
      <c r="A127">
        <v>2800</v>
      </c>
      <c r="B127">
        <f t="shared" si="15"/>
        <v>0.93</v>
      </c>
      <c r="C127">
        <f t="shared" si="14"/>
        <v>2.3899999999999997</v>
      </c>
      <c r="D127">
        <f t="shared" si="14"/>
        <v>3.51</v>
      </c>
      <c r="E127">
        <v>3</v>
      </c>
      <c r="N127" s="24">
        <f t="shared" si="8"/>
        <v>89.351106639839045</v>
      </c>
      <c r="O127" s="24">
        <f t="shared" si="9"/>
        <v>181.14682539682536</v>
      </c>
      <c r="P127" s="24">
        <f t="shared" si="10"/>
        <v>199.52678571428569</v>
      </c>
    </row>
    <row r="128" spans="1:16" x14ac:dyDescent="0.25">
      <c r="A128">
        <v>2900</v>
      </c>
      <c r="B128">
        <f t="shared" si="15"/>
        <v>0.94000000000000006</v>
      </c>
      <c r="C128">
        <f t="shared" si="14"/>
        <v>2.42</v>
      </c>
      <c r="D128">
        <f t="shared" si="14"/>
        <v>3.58</v>
      </c>
      <c r="E128">
        <v>4</v>
      </c>
      <c r="N128" s="24">
        <f t="shared" si="8"/>
        <v>87.197668771248203</v>
      </c>
      <c r="O128" s="24">
        <f t="shared" si="9"/>
        <v>177.09578544061301</v>
      </c>
      <c r="P128" s="24">
        <f t="shared" si="10"/>
        <v>196.48850574712645</v>
      </c>
    </row>
    <row r="129" spans="1:16" x14ac:dyDescent="0.25">
      <c r="A129">
        <v>3000</v>
      </c>
      <c r="B129">
        <f t="shared" si="15"/>
        <v>0.95</v>
      </c>
      <c r="C129">
        <f t="shared" si="14"/>
        <v>2.4500000000000002</v>
      </c>
      <c r="D129">
        <f t="shared" si="14"/>
        <v>3.65</v>
      </c>
      <c r="E129">
        <v>5</v>
      </c>
      <c r="N129" s="24">
        <f t="shared" si="8"/>
        <v>85.187793427230048</v>
      </c>
      <c r="O129" s="24">
        <f t="shared" si="9"/>
        <v>173.31481481481484</v>
      </c>
      <c r="P129" s="24">
        <f t="shared" si="10"/>
        <v>193.65277777777777</v>
      </c>
    </row>
    <row r="130" spans="1:16" x14ac:dyDescent="0.25">
      <c r="A130">
        <v>3100</v>
      </c>
      <c r="B130">
        <f t="shared" si="15"/>
        <v>0.96</v>
      </c>
      <c r="C130">
        <f t="shared" si="14"/>
        <v>2.48</v>
      </c>
      <c r="D130">
        <f t="shared" si="14"/>
        <v>3.7199999999999998</v>
      </c>
      <c r="E130">
        <v>6</v>
      </c>
      <c r="N130" s="24">
        <f t="shared" si="8"/>
        <v>83.307587460245344</v>
      </c>
      <c r="O130" s="24">
        <f t="shared" si="9"/>
        <v>169.7777777777778</v>
      </c>
      <c r="P130" s="24">
        <f t="shared" si="10"/>
        <v>191</v>
      </c>
    </row>
    <row r="131" spans="1:16" x14ac:dyDescent="0.25">
      <c r="A131">
        <v>3200</v>
      </c>
      <c r="B131">
        <f t="shared" si="15"/>
        <v>0.97</v>
      </c>
      <c r="C131">
        <f t="shared" si="14"/>
        <v>2.5099999999999998</v>
      </c>
      <c r="D131">
        <f t="shared" si="14"/>
        <v>3.79</v>
      </c>
      <c r="E131">
        <v>7</v>
      </c>
      <c r="N131" s="24">
        <f t="shared" si="8"/>
        <v>81.544894366197198</v>
      </c>
      <c r="O131" s="24">
        <f t="shared" si="9"/>
        <v>166.46180555555554</v>
      </c>
      <c r="P131" s="24">
        <f t="shared" si="10"/>
        <v>188.51302083333337</v>
      </c>
    </row>
    <row r="132" spans="1:16" ht="14.45" x14ac:dyDescent="0.3">
      <c r="A132">
        <v>3300</v>
      </c>
      <c r="B132">
        <f t="shared" si="15"/>
        <v>0.98</v>
      </c>
      <c r="C132">
        <f t="shared" si="14"/>
        <v>2.54</v>
      </c>
      <c r="D132">
        <f t="shared" si="14"/>
        <v>3.86</v>
      </c>
      <c r="E132">
        <v>8</v>
      </c>
      <c r="N132" s="24">
        <f t="shared" si="8"/>
        <v>79.88903115663679</v>
      </c>
      <c r="O132" s="24">
        <f t="shared" si="9"/>
        <v>163.34680134680136</v>
      </c>
      <c r="P132" s="24">
        <f t="shared" si="10"/>
        <v>186.17676767676767</v>
      </c>
    </row>
    <row r="133" spans="1:16" x14ac:dyDescent="0.25">
      <c r="A133">
        <v>3400</v>
      </c>
      <c r="B133">
        <f t="shared" si="15"/>
        <v>0.99</v>
      </c>
      <c r="C133">
        <f t="shared" si="14"/>
        <v>2.5700000000000003</v>
      </c>
      <c r="D133">
        <f t="shared" si="14"/>
        <v>3.93</v>
      </c>
      <c r="E133">
        <v>9</v>
      </c>
      <c r="N133" s="24">
        <f t="shared" si="8"/>
        <v>78.330571665285845</v>
      </c>
      <c r="O133" s="24">
        <f t="shared" si="9"/>
        <v>160.4150326797386</v>
      </c>
      <c r="P133" s="24">
        <f t="shared" si="10"/>
        <v>183.97794117647061</v>
      </c>
    </row>
    <row r="134" spans="1:16" x14ac:dyDescent="0.25">
      <c r="A134">
        <v>3500</v>
      </c>
      <c r="B134">
        <v>1</v>
      </c>
      <c r="C134">
        <v>2.6</v>
      </c>
      <c r="D134">
        <v>4</v>
      </c>
      <c r="E134">
        <v>10</v>
      </c>
      <c r="N134" s="24">
        <f t="shared" si="8"/>
        <v>76.861167002012081</v>
      </c>
      <c r="O134" s="24">
        <f t="shared" si="9"/>
        <v>157.65079365079364</v>
      </c>
      <c r="P134" s="24">
        <f t="shared" si="10"/>
        <v>181.90476190476193</v>
      </c>
    </row>
    <row r="136" spans="1:16" ht="14.45" hidden="1" x14ac:dyDescent="0.3"/>
    <row r="137" spans="1:16" ht="14.45" hidden="1" x14ac:dyDescent="0.3"/>
    <row r="138" spans="1:16" ht="14.45" hidden="1" x14ac:dyDescent="0.3"/>
    <row r="139" spans="1:16" ht="14.45" hidden="1" x14ac:dyDescent="0.3"/>
    <row r="140" spans="1:16" ht="14.45" hidden="1" x14ac:dyDescent="0.3"/>
    <row r="141" spans="1:16" ht="14.45" hidden="1" x14ac:dyDescent="0.3"/>
    <row r="142" spans="1:16" ht="14.45" hidden="1" x14ac:dyDescent="0.3"/>
    <row r="143" spans="1:16" ht="14.45" hidden="1" x14ac:dyDescent="0.3"/>
    <row r="144" spans="1:16" ht="14.45" hidden="1" x14ac:dyDescent="0.3"/>
    <row r="145" ht="14.45" hidden="1" x14ac:dyDescent="0.3"/>
    <row r="146" ht="14.45" hidden="1" x14ac:dyDescent="0.3"/>
    <row r="147" ht="14.45" hidden="1" x14ac:dyDescent="0.3"/>
    <row r="148" ht="14.45" hidden="1" x14ac:dyDescent="0.3"/>
    <row r="149" ht="14.45" hidden="1" x14ac:dyDescent="0.3"/>
    <row r="150" ht="14.45" hidden="1" x14ac:dyDescent="0.3"/>
    <row r="151" ht="14.45" hidden="1" x14ac:dyDescent="0.3"/>
    <row r="152" ht="14.45" hidden="1" x14ac:dyDescent="0.3"/>
    <row r="153" ht="14.45" hidden="1" x14ac:dyDescent="0.3"/>
    <row r="154" ht="14.45" hidden="1" x14ac:dyDescent="0.3"/>
    <row r="155" ht="14.45" hidden="1" x14ac:dyDescent="0.3"/>
    <row r="156" ht="14.45" hidden="1" x14ac:dyDescent="0.3"/>
    <row r="157" ht="14.45" hidden="1" x14ac:dyDescent="0.3"/>
    <row r="158" ht="14.45" hidden="1" x14ac:dyDescent="0.3"/>
    <row r="159" ht="14.45" hidden="1" x14ac:dyDescent="0.3"/>
    <row r="160" ht="14.45" hidden="1" x14ac:dyDescent="0.3"/>
    <row r="161" ht="14.45" hidden="1" x14ac:dyDescent="0.3"/>
    <row r="162" ht="14.45" hidden="1" x14ac:dyDescent="0.3"/>
    <row r="163" ht="14.45" hidden="1" x14ac:dyDescent="0.3"/>
    <row r="164" ht="14.45" hidden="1" x14ac:dyDescent="0.3"/>
    <row r="165" ht="14.45" hidden="1" x14ac:dyDescent="0.3"/>
    <row r="166" ht="14.45" hidden="1" x14ac:dyDescent="0.3"/>
    <row r="167" ht="14.45" hidden="1" x14ac:dyDescent="0.3"/>
    <row r="168" ht="14.45" hidden="1" x14ac:dyDescent="0.3"/>
    <row r="169" ht="14.45" hidden="1" x14ac:dyDescent="0.3"/>
    <row r="170" ht="14.45" hidden="1" x14ac:dyDescent="0.3"/>
    <row r="171" ht="14.45" hidden="1" x14ac:dyDescent="0.3"/>
    <row r="172" ht="14.45" hidden="1" x14ac:dyDescent="0.3"/>
    <row r="173" ht="14.45" hidden="1" x14ac:dyDescent="0.3"/>
    <row r="174" ht="14.45" hidden="1" x14ac:dyDescent="0.3"/>
    <row r="175" ht="14.45" hidden="1" x14ac:dyDescent="0.3"/>
    <row r="176" ht="14.45" hidden="1" x14ac:dyDescent="0.3"/>
    <row r="177" ht="14.45" hidden="1" x14ac:dyDescent="0.3"/>
    <row r="178" ht="14.45" hidden="1" x14ac:dyDescent="0.3"/>
    <row r="179" ht="14.45" hidden="1" x14ac:dyDescent="0.3"/>
    <row r="180" ht="14.45" hidden="1" x14ac:dyDescent="0.3"/>
    <row r="181" ht="14.45" hidden="1" x14ac:dyDescent="0.3"/>
    <row r="182" ht="14.45" hidden="1" x14ac:dyDescent="0.3"/>
    <row r="183" ht="14.45" hidden="1" x14ac:dyDescent="0.3"/>
    <row r="184" ht="14.45" hidden="1" x14ac:dyDescent="0.3"/>
    <row r="185" ht="14.45" hidden="1" x14ac:dyDescent="0.3"/>
    <row r="186" ht="14.45" hidden="1" x14ac:dyDescent="0.3"/>
    <row r="187" ht="14.45" hidden="1" x14ac:dyDescent="0.3"/>
    <row r="188" ht="14.45" hidden="1" x14ac:dyDescent="0.3"/>
    <row r="189" ht="14.45" hidden="1" x14ac:dyDescent="0.3"/>
    <row r="190" ht="14.45" hidden="1" x14ac:dyDescent="0.3"/>
    <row r="191" ht="14.45" hidden="1" x14ac:dyDescent="0.3"/>
    <row r="192" ht="14.45" hidden="1" x14ac:dyDescent="0.3"/>
    <row r="193" spans="1:16" ht="14.45" hidden="1" x14ac:dyDescent="0.3"/>
    <row r="194" spans="1:16" ht="14.45" hidden="1" x14ac:dyDescent="0.3"/>
    <row r="195" spans="1:16" ht="14.45" hidden="1" x14ac:dyDescent="0.3"/>
    <row r="196" spans="1:16" ht="14.45" hidden="1" x14ac:dyDescent="0.3"/>
    <row r="197" spans="1:16" ht="14.45" hidden="1" x14ac:dyDescent="0.3"/>
    <row r="198" spans="1:16" ht="14.45" hidden="1" x14ac:dyDescent="0.3"/>
    <row r="199" spans="1:16" ht="14.45" hidden="1" x14ac:dyDescent="0.3"/>
    <row r="200" spans="1:16" ht="14.45" hidden="1" x14ac:dyDescent="0.3"/>
    <row r="201" spans="1:16" x14ac:dyDescent="0.25">
      <c r="A201" t="s">
        <v>48</v>
      </c>
      <c r="B201" t="s">
        <v>45</v>
      </c>
      <c r="E201" t="s">
        <v>47</v>
      </c>
      <c r="G201" t="s">
        <v>2</v>
      </c>
      <c r="H201" t="s">
        <v>50</v>
      </c>
      <c r="K201" t="s">
        <v>56</v>
      </c>
    </row>
    <row r="202" spans="1:16" x14ac:dyDescent="0.25">
      <c r="A202" s="1" t="s">
        <v>55</v>
      </c>
      <c r="B202" s="1">
        <v>112</v>
      </c>
      <c r="C202" s="1">
        <v>132</v>
      </c>
      <c r="D202" s="1">
        <v>180</v>
      </c>
      <c r="F202" t="s">
        <v>2</v>
      </c>
      <c r="G202">
        <f>Gliederkeilriemen!B$5</f>
        <v>130</v>
      </c>
      <c r="H202" s="1">
        <f>IF(G202/H205&gt;1,H205,IF(G202/H204&gt;1,H204,IF(G202/H203&gt;1,H203,0)))</f>
        <v>112</v>
      </c>
      <c r="K202">
        <f>INDEX(B204:D234,MATCH(G203,A204:A234,0),MATCH(H202,B202:D202,0))</f>
        <v>2.7</v>
      </c>
    </row>
    <row r="203" spans="1:16" x14ac:dyDescent="0.25">
      <c r="A203" s="1" t="s">
        <v>46</v>
      </c>
      <c r="F203" t="s">
        <v>51</v>
      </c>
      <c r="G203">
        <f>ROUNDDOWN(Gliederkeilriemen!B$4,-2)</f>
        <v>1500</v>
      </c>
      <c r="H203">
        <f>B202</f>
        <v>112</v>
      </c>
    </row>
    <row r="204" spans="1:16" x14ac:dyDescent="0.25">
      <c r="A204">
        <v>500</v>
      </c>
      <c r="B204">
        <v>1.1000000000000001</v>
      </c>
      <c r="C204">
        <v>1.4</v>
      </c>
      <c r="D204">
        <v>2.6</v>
      </c>
      <c r="H204">
        <f>C202</f>
        <v>132</v>
      </c>
      <c r="N204" s="24">
        <f>(B204/$A204*9550)/(B$202/2000)</f>
        <v>375.17857142857144</v>
      </c>
      <c r="O204" s="24">
        <f t="shared" ref="O204:P204" si="16">(C204/$A204*9550)/(C$202/2000)</f>
        <v>405.15151515151513</v>
      </c>
      <c r="P204" s="24">
        <f t="shared" si="16"/>
        <v>551.77777777777771</v>
      </c>
    </row>
    <row r="205" spans="1:16" x14ac:dyDescent="0.25">
      <c r="A205">
        <v>600</v>
      </c>
      <c r="B205">
        <f>B$204+(B$214-B$204)/10*$E205</f>
        <v>1.26</v>
      </c>
      <c r="C205">
        <f t="shared" ref="C205:D213" si="17">C$204+(C$214-C$204)/10*$E205</f>
        <v>1.6199999999999999</v>
      </c>
      <c r="D205">
        <f t="shared" si="17"/>
        <v>2.98</v>
      </c>
      <c r="E205">
        <v>1</v>
      </c>
      <c r="H205">
        <f>D202</f>
        <v>180</v>
      </c>
      <c r="N205" s="24">
        <f t="shared" ref="N205:N224" si="18">(B205/$A205*9550)/(B$202/2000)</f>
        <v>358.125</v>
      </c>
      <c r="O205" s="24">
        <f t="shared" ref="O205:O224" si="19">(C205/$A205*9550)/(C$202/2000)</f>
        <v>390.68181818181813</v>
      </c>
      <c r="P205" s="24">
        <f t="shared" ref="P205:P224" si="20">(D205/$A205*9550)/(D$202/2000)</f>
        <v>527.01851851851859</v>
      </c>
    </row>
    <row r="206" spans="1:16" x14ac:dyDescent="0.25">
      <c r="A206">
        <v>700</v>
      </c>
      <c r="B206">
        <f t="shared" ref="B206:B213" si="21">B$204+(B$214-B$204)/10*$E206</f>
        <v>1.4200000000000002</v>
      </c>
      <c r="C206">
        <f t="shared" si="17"/>
        <v>1.8399999999999999</v>
      </c>
      <c r="D206">
        <f t="shared" si="17"/>
        <v>3.3600000000000003</v>
      </c>
      <c r="E206">
        <v>2</v>
      </c>
      <c r="N206" s="24">
        <f t="shared" si="18"/>
        <v>345.94387755102042</v>
      </c>
      <c r="O206" s="24">
        <f t="shared" si="19"/>
        <v>380.34632034632034</v>
      </c>
      <c r="P206" s="24">
        <f t="shared" si="20"/>
        <v>509.33333333333337</v>
      </c>
    </row>
    <row r="207" spans="1:16" x14ac:dyDescent="0.25">
      <c r="A207">
        <v>800</v>
      </c>
      <c r="B207">
        <f t="shared" si="21"/>
        <v>1.58</v>
      </c>
      <c r="C207">
        <f t="shared" si="17"/>
        <v>2.06</v>
      </c>
      <c r="D207">
        <f t="shared" si="17"/>
        <v>3.74</v>
      </c>
      <c r="E207">
        <v>3</v>
      </c>
      <c r="N207" s="24">
        <f t="shared" si="18"/>
        <v>336.80803571428572</v>
      </c>
      <c r="O207" s="24">
        <f t="shared" si="19"/>
        <v>372.59469696969694</v>
      </c>
      <c r="P207" s="24">
        <f t="shared" si="20"/>
        <v>496.06944444444446</v>
      </c>
    </row>
    <row r="208" spans="1:16" x14ac:dyDescent="0.25">
      <c r="A208">
        <v>900</v>
      </c>
      <c r="B208">
        <f t="shared" si="21"/>
        <v>1.7400000000000002</v>
      </c>
      <c r="C208">
        <f t="shared" si="17"/>
        <v>2.2800000000000002</v>
      </c>
      <c r="D208">
        <f t="shared" si="17"/>
        <v>4.12</v>
      </c>
      <c r="E208">
        <v>4</v>
      </c>
      <c r="N208" s="24">
        <f t="shared" si="18"/>
        <v>329.70238095238096</v>
      </c>
      <c r="O208" s="24">
        <f t="shared" si="19"/>
        <v>366.56565656565658</v>
      </c>
      <c r="P208" s="24">
        <f t="shared" si="20"/>
        <v>485.75308641975306</v>
      </c>
    </row>
    <row r="209" spans="1:16" x14ac:dyDescent="0.25">
      <c r="A209">
        <v>1000</v>
      </c>
      <c r="B209">
        <f t="shared" si="21"/>
        <v>1.9000000000000001</v>
      </c>
      <c r="C209">
        <f t="shared" si="17"/>
        <v>2.5</v>
      </c>
      <c r="D209">
        <f t="shared" si="17"/>
        <v>4.5</v>
      </c>
      <c r="E209">
        <v>5</v>
      </c>
      <c r="N209" s="24">
        <f t="shared" si="18"/>
        <v>324.01785714285717</v>
      </c>
      <c r="O209" s="24">
        <f t="shared" si="19"/>
        <v>361.74242424242425</v>
      </c>
      <c r="P209" s="24">
        <f t="shared" si="20"/>
        <v>477.49999999999994</v>
      </c>
    </row>
    <row r="210" spans="1:16" x14ac:dyDescent="0.25">
      <c r="A210">
        <v>1100</v>
      </c>
      <c r="B210">
        <f t="shared" si="21"/>
        <v>2.06</v>
      </c>
      <c r="C210">
        <f t="shared" si="17"/>
        <v>2.72</v>
      </c>
      <c r="D210">
        <f t="shared" si="17"/>
        <v>4.8800000000000008</v>
      </c>
      <c r="E210">
        <v>6</v>
      </c>
      <c r="N210" s="24">
        <f t="shared" si="18"/>
        <v>319.36688311688317</v>
      </c>
      <c r="O210" s="24">
        <f t="shared" si="19"/>
        <v>357.79614325068866</v>
      </c>
      <c r="P210" s="24">
        <f t="shared" si="20"/>
        <v>470.74747474747477</v>
      </c>
    </row>
    <row r="211" spans="1:16" x14ac:dyDescent="0.25">
      <c r="A211">
        <v>1200</v>
      </c>
      <c r="B211">
        <f t="shared" si="21"/>
        <v>2.2200000000000002</v>
      </c>
      <c r="C211">
        <f t="shared" si="17"/>
        <v>2.9400000000000004</v>
      </c>
      <c r="D211">
        <f t="shared" si="17"/>
        <v>5.26</v>
      </c>
      <c r="E211">
        <v>7</v>
      </c>
      <c r="N211" s="24">
        <f t="shared" si="18"/>
        <v>315.49107142857144</v>
      </c>
      <c r="O211" s="24">
        <f t="shared" si="19"/>
        <v>354.50757575757581</v>
      </c>
      <c r="P211" s="24">
        <f t="shared" si="20"/>
        <v>465.12037037037038</v>
      </c>
    </row>
    <row r="212" spans="1:16" x14ac:dyDescent="0.25">
      <c r="A212">
        <v>1300</v>
      </c>
      <c r="B212">
        <f t="shared" si="21"/>
        <v>2.38</v>
      </c>
      <c r="C212">
        <f t="shared" si="17"/>
        <v>3.16</v>
      </c>
      <c r="D212">
        <f t="shared" si="17"/>
        <v>5.6400000000000006</v>
      </c>
      <c r="E212">
        <v>8</v>
      </c>
      <c r="N212" s="24">
        <f t="shared" si="18"/>
        <v>312.2115384615384</v>
      </c>
      <c r="O212" s="24">
        <f t="shared" si="19"/>
        <v>351.72494172494169</v>
      </c>
      <c r="P212" s="24">
        <f t="shared" si="20"/>
        <v>460.35897435897448</v>
      </c>
    </row>
    <row r="213" spans="1:16" x14ac:dyDescent="0.25">
      <c r="A213">
        <v>1400</v>
      </c>
      <c r="B213">
        <f t="shared" si="21"/>
        <v>2.54</v>
      </c>
      <c r="C213">
        <f t="shared" si="17"/>
        <v>3.38</v>
      </c>
      <c r="D213">
        <f t="shared" si="17"/>
        <v>6.02</v>
      </c>
      <c r="E213">
        <v>9</v>
      </c>
      <c r="N213" s="24">
        <f t="shared" si="18"/>
        <v>309.40051020408163</v>
      </c>
      <c r="O213" s="24">
        <f t="shared" si="19"/>
        <v>349.33982683982686</v>
      </c>
      <c r="P213" s="24">
        <f t="shared" si="20"/>
        <v>456.27777777777777</v>
      </c>
    </row>
    <row r="214" spans="1:16" x14ac:dyDescent="0.25">
      <c r="A214">
        <v>1500</v>
      </c>
      <c r="B214">
        <v>2.7</v>
      </c>
      <c r="C214">
        <v>3.6</v>
      </c>
      <c r="D214">
        <v>6.4</v>
      </c>
      <c r="N214" s="24">
        <f t="shared" si="18"/>
        <v>306.96428571428572</v>
      </c>
      <c r="O214" s="24">
        <f t="shared" si="19"/>
        <v>347.27272727272731</v>
      </c>
      <c r="P214" s="24">
        <f t="shared" si="20"/>
        <v>452.74074074074082</v>
      </c>
    </row>
    <row r="215" spans="1:16" x14ac:dyDescent="0.25">
      <c r="A215">
        <v>1600</v>
      </c>
      <c r="B215">
        <f>B$214+(B$224-B$214)/10*$E215</f>
        <v>2.77</v>
      </c>
      <c r="C215">
        <f t="shared" ref="C215:D223" si="22">C$214+(C$224-C$214)/10*$E215</f>
        <v>3.68</v>
      </c>
      <c r="D215">
        <f t="shared" si="22"/>
        <v>6.5500000000000007</v>
      </c>
      <c r="E215">
        <v>1</v>
      </c>
      <c r="N215" s="24">
        <f t="shared" si="18"/>
        <v>295.23995535714283</v>
      </c>
      <c r="O215" s="24">
        <f t="shared" si="19"/>
        <v>332.80303030303031</v>
      </c>
      <c r="P215" s="24">
        <f t="shared" si="20"/>
        <v>434.39236111111109</v>
      </c>
    </row>
    <row r="216" spans="1:16" x14ac:dyDescent="0.25">
      <c r="A216">
        <v>1700</v>
      </c>
      <c r="B216">
        <f t="shared" ref="B216:B223" si="23">B$214+(B$224-B$214)/10*$E216</f>
        <v>2.8400000000000003</v>
      </c>
      <c r="C216">
        <f t="shared" si="22"/>
        <v>3.7600000000000002</v>
      </c>
      <c r="D216">
        <f t="shared" si="22"/>
        <v>6.7</v>
      </c>
      <c r="E216">
        <v>2</v>
      </c>
      <c r="N216" s="24">
        <f t="shared" si="18"/>
        <v>284.89495798319331</v>
      </c>
      <c r="O216" s="24">
        <f t="shared" si="19"/>
        <v>320.03565062388594</v>
      </c>
      <c r="P216" s="24">
        <f t="shared" si="20"/>
        <v>418.20261437908499</v>
      </c>
    </row>
    <row r="217" spans="1:16" x14ac:dyDescent="0.25">
      <c r="A217">
        <v>1800</v>
      </c>
      <c r="B217">
        <f t="shared" si="23"/>
        <v>2.91</v>
      </c>
      <c r="C217">
        <f t="shared" si="22"/>
        <v>3.8400000000000003</v>
      </c>
      <c r="D217">
        <f t="shared" si="22"/>
        <v>6.8500000000000005</v>
      </c>
      <c r="E217">
        <v>3</v>
      </c>
      <c r="N217" s="24">
        <f t="shared" si="18"/>
        <v>275.69940476190476</v>
      </c>
      <c r="O217" s="24">
        <f t="shared" si="19"/>
        <v>308.68686868686871</v>
      </c>
      <c r="P217" s="24">
        <f t="shared" si="20"/>
        <v>403.81172839506178</v>
      </c>
    </row>
    <row r="218" spans="1:16" x14ac:dyDescent="0.25">
      <c r="A218">
        <v>1900</v>
      </c>
      <c r="B218">
        <f t="shared" si="23"/>
        <v>2.98</v>
      </c>
      <c r="C218">
        <f t="shared" si="22"/>
        <v>3.9200000000000004</v>
      </c>
      <c r="D218">
        <f t="shared" si="22"/>
        <v>7</v>
      </c>
      <c r="E218">
        <v>4</v>
      </c>
      <c r="N218" s="24">
        <f t="shared" si="18"/>
        <v>267.47180451127821</v>
      </c>
      <c r="O218" s="24">
        <f t="shared" si="19"/>
        <v>298.53269537480065</v>
      </c>
      <c r="P218" s="24">
        <f t="shared" si="20"/>
        <v>390.93567251461985</v>
      </c>
    </row>
    <row r="219" spans="1:16" x14ac:dyDescent="0.25">
      <c r="A219">
        <v>2000</v>
      </c>
      <c r="B219">
        <f t="shared" si="23"/>
        <v>3.05</v>
      </c>
      <c r="C219">
        <f t="shared" si="22"/>
        <v>4</v>
      </c>
      <c r="D219">
        <f t="shared" si="22"/>
        <v>7.15</v>
      </c>
      <c r="E219">
        <v>5</v>
      </c>
      <c r="N219" s="24">
        <f t="shared" si="18"/>
        <v>260.06696428571428</v>
      </c>
      <c r="O219" s="24">
        <f t="shared" si="19"/>
        <v>289.39393939393938</v>
      </c>
      <c r="P219" s="24">
        <f t="shared" si="20"/>
        <v>379.34722222222223</v>
      </c>
    </row>
    <row r="220" spans="1:16" x14ac:dyDescent="0.25">
      <c r="A220">
        <v>2100</v>
      </c>
      <c r="B220">
        <f t="shared" si="23"/>
        <v>3.12</v>
      </c>
      <c r="C220">
        <f t="shared" si="22"/>
        <v>4.08</v>
      </c>
      <c r="D220">
        <f t="shared" si="22"/>
        <v>7.3000000000000007</v>
      </c>
      <c r="E220">
        <v>6</v>
      </c>
      <c r="N220" s="24">
        <f t="shared" si="18"/>
        <v>253.36734693877551</v>
      </c>
      <c r="O220" s="24">
        <f t="shared" si="19"/>
        <v>281.12554112554113</v>
      </c>
      <c r="P220" s="24">
        <f t="shared" si="20"/>
        <v>368.86243386243387</v>
      </c>
    </row>
    <row r="221" spans="1:16" x14ac:dyDescent="0.25">
      <c r="A221">
        <v>2200</v>
      </c>
      <c r="B221">
        <f t="shared" si="23"/>
        <v>3.19</v>
      </c>
      <c r="C221">
        <f t="shared" si="22"/>
        <v>4.16</v>
      </c>
      <c r="D221">
        <f t="shared" si="22"/>
        <v>7.45</v>
      </c>
      <c r="E221">
        <v>7</v>
      </c>
      <c r="N221" s="24">
        <f t="shared" si="18"/>
        <v>247.27678571428569</v>
      </c>
      <c r="O221" s="24">
        <f t="shared" si="19"/>
        <v>273.60881542699724</v>
      </c>
      <c r="P221" s="24">
        <f t="shared" si="20"/>
        <v>359.33080808080814</v>
      </c>
    </row>
    <row r="222" spans="1:16" x14ac:dyDescent="0.25">
      <c r="A222">
        <v>2300</v>
      </c>
      <c r="B222">
        <f t="shared" si="23"/>
        <v>3.26</v>
      </c>
      <c r="C222">
        <f t="shared" si="22"/>
        <v>4.24</v>
      </c>
      <c r="D222">
        <f t="shared" si="22"/>
        <v>7.6000000000000005</v>
      </c>
      <c r="E222">
        <v>8</v>
      </c>
      <c r="N222" s="24">
        <f t="shared" si="18"/>
        <v>241.71583850931677</v>
      </c>
      <c r="O222" s="24">
        <f t="shared" si="19"/>
        <v>266.74571805006588</v>
      </c>
      <c r="P222" s="24">
        <f t="shared" si="20"/>
        <v>350.62801932367154</v>
      </c>
    </row>
    <row r="223" spans="1:16" x14ac:dyDescent="0.25">
      <c r="A223">
        <v>2400</v>
      </c>
      <c r="B223">
        <f t="shared" si="23"/>
        <v>3.33</v>
      </c>
      <c r="C223">
        <f t="shared" si="22"/>
        <v>4.32</v>
      </c>
      <c r="D223">
        <f t="shared" si="22"/>
        <v>7.75</v>
      </c>
      <c r="E223">
        <v>9</v>
      </c>
      <c r="N223" s="24">
        <f t="shared" si="18"/>
        <v>236.61830357142858</v>
      </c>
      <c r="O223" s="24">
        <f t="shared" si="19"/>
        <v>260.45454545454544</v>
      </c>
      <c r="P223" s="24">
        <f t="shared" si="20"/>
        <v>342.65046296296299</v>
      </c>
    </row>
    <row r="224" spans="1:16" x14ac:dyDescent="0.25">
      <c r="A224">
        <v>2500</v>
      </c>
      <c r="B224">
        <v>3.4</v>
      </c>
      <c r="C224">
        <v>4.4000000000000004</v>
      </c>
      <c r="D224">
        <v>7.9</v>
      </c>
      <c r="N224" s="24">
        <f t="shared" si="18"/>
        <v>231.92857142857142</v>
      </c>
      <c r="O224" s="24">
        <f t="shared" si="19"/>
        <v>254.66666666666666</v>
      </c>
      <c r="P224" s="24">
        <f t="shared" si="20"/>
        <v>335.31111111111113</v>
      </c>
    </row>
    <row r="225" spans="1:5" x14ac:dyDescent="0.25">
      <c r="A225">
        <v>2600</v>
      </c>
      <c r="B225">
        <f>B$224+(B$234-B$224)/10*$E225</f>
        <v>3.4</v>
      </c>
      <c r="C225">
        <f t="shared" ref="C225:D233" si="24">C$224+(C$234-C$224)/10*$E225</f>
        <v>4.4000000000000004</v>
      </c>
      <c r="D225">
        <f t="shared" si="24"/>
        <v>7.9</v>
      </c>
      <c r="E225">
        <v>1</v>
      </c>
    </row>
    <row r="226" spans="1:5" x14ac:dyDescent="0.25">
      <c r="A226">
        <v>2700</v>
      </c>
      <c r="B226">
        <f t="shared" ref="B226:B233" si="25">B$224+(B$234-B$224)/10*$E226</f>
        <v>3.4</v>
      </c>
      <c r="C226">
        <f t="shared" si="24"/>
        <v>4.4000000000000004</v>
      </c>
      <c r="D226">
        <f t="shared" si="24"/>
        <v>7.9</v>
      </c>
      <c r="E226">
        <v>2</v>
      </c>
    </row>
    <row r="227" spans="1:5" x14ac:dyDescent="0.25">
      <c r="A227">
        <v>2800</v>
      </c>
      <c r="B227">
        <f t="shared" si="25"/>
        <v>3.4</v>
      </c>
      <c r="C227">
        <f t="shared" si="24"/>
        <v>4.4000000000000004</v>
      </c>
      <c r="D227">
        <f t="shared" si="24"/>
        <v>7.9</v>
      </c>
      <c r="E227">
        <v>3</v>
      </c>
    </row>
    <row r="228" spans="1:5" x14ac:dyDescent="0.25">
      <c r="A228">
        <v>2900</v>
      </c>
      <c r="B228">
        <f t="shared" si="25"/>
        <v>3.4</v>
      </c>
      <c r="C228">
        <f t="shared" si="24"/>
        <v>4.4000000000000004</v>
      </c>
      <c r="D228">
        <f t="shared" si="24"/>
        <v>7.9</v>
      </c>
      <c r="E228">
        <v>4</v>
      </c>
    </row>
    <row r="229" spans="1:5" x14ac:dyDescent="0.25">
      <c r="A229">
        <v>3000</v>
      </c>
      <c r="B229">
        <f t="shared" si="25"/>
        <v>3.4</v>
      </c>
      <c r="C229">
        <f t="shared" si="24"/>
        <v>4.4000000000000004</v>
      </c>
      <c r="D229">
        <f t="shared" si="24"/>
        <v>7.9</v>
      </c>
      <c r="E229">
        <v>5</v>
      </c>
    </row>
    <row r="230" spans="1:5" x14ac:dyDescent="0.25">
      <c r="A230">
        <v>3100</v>
      </c>
      <c r="B230">
        <f t="shared" si="25"/>
        <v>3.4</v>
      </c>
      <c r="C230">
        <f t="shared" si="24"/>
        <v>4.4000000000000004</v>
      </c>
      <c r="D230">
        <f t="shared" si="24"/>
        <v>7.9</v>
      </c>
      <c r="E230">
        <v>6</v>
      </c>
    </row>
    <row r="231" spans="1:5" x14ac:dyDescent="0.25">
      <c r="A231">
        <v>3200</v>
      </c>
      <c r="B231">
        <f t="shared" si="25"/>
        <v>3.4</v>
      </c>
      <c r="C231">
        <f t="shared" si="24"/>
        <v>4.4000000000000004</v>
      </c>
      <c r="D231">
        <f t="shared" si="24"/>
        <v>7.9</v>
      </c>
      <c r="E231">
        <v>7</v>
      </c>
    </row>
    <row r="232" spans="1:5" x14ac:dyDescent="0.25">
      <c r="A232">
        <v>3300</v>
      </c>
      <c r="B232">
        <f t="shared" si="25"/>
        <v>3.4</v>
      </c>
      <c r="C232">
        <f t="shared" si="24"/>
        <v>4.4000000000000004</v>
      </c>
      <c r="D232">
        <f t="shared" si="24"/>
        <v>7.9</v>
      </c>
      <c r="E232">
        <v>8</v>
      </c>
    </row>
    <row r="233" spans="1:5" x14ac:dyDescent="0.25">
      <c r="A233">
        <v>3400</v>
      </c>
      <c r="B233">
        <f t="shared" si="25"/>
        <v>3.4</v>
      </c>
      <c r="C233">
        <f t="shared" si="24"/>
        <v>4.4000000000000004</v>
      </c>
      <c r="D233">
        <f t="shared" si="24"/>
        <v>7.9</v>
      </c>
      <c r="E233">
        <v>9</v>
      </c>
    </row>
    <row r="234" spans="1:5" x14ac:dyDescent="0.25">
      <c r="A234">
        <v>3500</v>
      </c>
      <c r="B234">
        <v>3.4</v>
      </c>
      <c r="C234">
        <v>4.4000000000000004</v>
      </c>
      <c r="D234">
        <v>7.9</v>
      </c>
      <c r="E234">
        <v>10</v>
      </c>
    </row>
  </sheetData>
  <sheetProtection algorithmName="SHA-512" hashValue="5baayNBubajXOrKq5dYyod1QqXnqwR77sfV4uF9Q4A4fL6afHy7jxkjFZxEuWxxFnhnlDmv9f/F+3Nm7H4SfhA==" saltValue="VwYmeJPUIa+TaR9z4m1mc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937E4-8BDF-47E9-A9DA-C7A9546A8A78}">
  <dimension ref="A2:B21"/>
  <sheetViews>
    <sheetView workbookViewId="0">
      <selection activeCell="B5" sqref="B5"/>
    </sheetView>
  </sheetViews>
  <sheetFormatPr baseColWidth="10" defaultRowHeight="15" x14ac:dyDescent="0.25"/>
  <sheetData>
    <row r="2" spans="1:2" x14ac:dyDescent="0.25">
      <c r="A2" t="s">
        <v>9</v>
      </c>
      <c r="B2">
        <f>Gliederkeilriemen!B12</f>
        <v>169.5</v>
      </c>
    </row>
    <row r="3" spans="1:2" x14ac:dyDescent="0.25">
      <c r="A3" t="s">
        <v>23</v>
      </c>
      <c r="B3">
        <f>ROUNDDOWN(B2,-1)</f>
        <v>160</v>
      </c>
    </row>
    <row r="5" spans="1:2" x14ac:dyDescent="0.25">
      <c r="A5" t="s">
        <v>0</v>
      </c>
      <c r="B5">
        <f>VLOOKUP(B3,A13:B21,2,FALSE)</f>
        <v>0.95</v>
      </c>
    </row>
    <row r="13" spans="1:2" x14ac:dyDescent="0.25">
      <c r="A13">
        <v>180</v>
      </c>
      <c r="B13">
        <v>1</v>
      </c>
    </row>
    <row r="14" spans="1:2" x14ac:dyDescent="0.25">
      <c r="A14">
        <v>170</v>
      </c>
      <c r="B14">
        <v>0.98</v>
      </c>
    </row>
    <row r="15" spans="1:2" x14ac:dyDescent="0.25">
      <c r="A15">
        <v>160</v>
      </c>
      <c r="B15">
        <v>0.95</v>
      </c>
    </row>
    <row r="16" spans="1:2" x14ac:dyDescent="0.25">
      <c r="A16">
        <v>150</v>
      </c>
      <c r="B16">
        <v>0.92</v>
      </c>
    </row>
    <row r="17" spans="1:2" x14ac:dyDescent="0.25">
      <c r="A17">
        <v>140</v>
      </c>
      <c r="B17">
        <v>0.89</v>
      </c>
    </row>
    <row r="18" spans="1:2" x14ac:dyDescent="0.25">
      <c r="A18">
        <v>130</v>
      </c>
      <c r="B18">
        <v>0.86</v>
      </c>
    </row>
    <row r="19" spans="1:2" x14ac:dyDescent="0.25">
      <c r="A19">
        <v>120</v>
      </c>
      <c r="B19">
        <v>0.82</v>
      </c>
    </row>
    <row r="20" spans="1:2" x14ac:dyDescent="0.25">
      <c r="A20">
        <v>110</v>
      </c>
      <c r="B20">
        <v>0.78</v>
      </c>
    </row>
    <row r="21" spans="1:2" x14ac:dyDescent="0.25">
      <c r="A21">
        <v>100</v>
      </c>
      <c r="B21">
        <v>0.74</v>
      </c>
    </row>
  </sheetData>
  <sheetProtection algorithmName="SHA-512" hashValue="aooC9UXyjsgz4AbrqaZQCIS+JjSk9ZTFws1qStrN5hz3XlmJsObp+kf/N/WP5octbDJrHzBpTiFgA+Ni0rQzww==" saltValue="f0e71Zj8xZx9lxDIQycsj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Berechnungstool LB</vt:lpstr>
      <vt:lpstr>Servicefaktor Fs</vt:lpstr>
      <vt:lpstr>Gliederkeilriemen</vt:lpstr>
      <vt:lpstr>Übertragbare Leistung Pb</vt:lpstr>
      <vt:lpstr>Pb in Zahlen</vt:lpstr>
      <vt:lpstr>Winkelkorrektur Cg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Gliederkeilriemen</dc:title>
  <dc:creator>Mayer, Simon</dc:creator>
  <cp:lastModifiedBy>Wolf, Stephan</cp:lastModifiedBy>
  <dcterms:created xsi:type="dcterms:W3CDTF">2022-05-06T09:56:30Z</dcterms:created>
  <dcterms:modified xsi:type="dcterms:W3CDTF">2022-11-21T14:15:45Z</dcterms:modified>
</cp:coreProperties>
</file>